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1/Finance gaganante (430-853-ME)/Restaurant moyen du Québec sur 12 mois/"/>
    </mc:Choice>
  </mc:AlternateContent>
  <xr:revisionPtr revIDLastSave="0" documentId="8_{D5680FAB-893B-C443-9AF4-8FE33C601124}" xr6:coauthVersionLast="46" xr6:coauthVersionMax="46" xr10:uidLastSave="{00000000-0000-0000-0000-000000000000}"/>
  <bookViews>
    <workbookView xWindow="60" yWindow="460" windowWidth="37840" windowHeight="17620" tabRatio="955" activeTab="1" xr2:uid="{00000000-000D-0000-FFFF-FFFF00000000}"/>
  </bookViews>
  <sheets>
    <sheet name="Calendrier 2020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" i="16" l="1"/>
  <c r="Q4" i="16" s="1"/>
  <c r="Y4" i="16" s="1"/>
  <c r="AV14" i="9" s="1"/>
  <c r="X4" i="16"/>
  <c r="W4" i="16"/>
  <c r="U4" i="16"/>
  <c r="S4" i="16"/>
  <c r="R4" i="16"/>
  <c r="D7" i="16"/>
  <c r="AY22" i="9"/>
  <c r="AY23" i="9" s="1"/>
  <c r="AS39" i="9" l="1"/>
  <c r="AS13" i="9"/>
  <c r="AS11" i="9"/>
  <c r="AS16" i="9"/>
  <c r="AS38" i="9"/>
  <c r="AS12" i="9"/>
  <c r="AS34" i="9"/>
  <c r="AZ10" i="9"/>
  <c r="E7" i="9" s="1"/>
  <c r="AZ13" i="9"/>
  <c r="N7" i="9" s="1"/>
  <c r="AZ14" i="9"/>
  <c r="Q7" i="9" s="1"/>
  <c r="AZ17" i="9"/>
  <c r="Z7" i="9" s="1"/>
  <c r="AZ18" i="9"/>
  <c r="AC7" i="9" s="1"/>
  <c r="AZ21" i="9"/>
  <c r="AL7" i="9" s="1"/>
  <c r="AZ11" i="9"/>
  <c r="H7" i="9" s="1"/>
  <c r="AZ15" i="9"/>
  <c r="T7" i="9" s="1"/>
  <c r="AZ19" i="9"/>
  <c r="AF7" i="9" s="1"/>
  <c r="AZ12" i="9"/>
  <c r="K7" i="9" s="1"/>
  <c r="AZ16" i="9"/>
  <c r="W7" i="9" s="1"/>
  <c r="AZ20" i="9"/>
  <c r="AI7" i="9" s="1"/>
  <c r="AZ22" i="9" l="1"/>
  <c r="H6" i="9" l="1"/>
  <c r="K6" i="9"/>
  <c r="N6" i="9"/>
  <c r="Q6" i="9" s="1"/>
  <c r="T6" i="9" s="1"/>
  <c r="W6" i="9" s="1"/>
  <c r="Z6" i="9" s="1"/>
  <c r="AC6" i="9" s="1"/>
  <c r="AF6" i="9" s="1"/>
  <c r="AI6" i="9" s="1"/>
  <c r="AL6" i="9" s="1"/>
  <c r="AP6" i="9" s="1"/>
  <c r="AS6" i="9" s="1"/>
  <c r="B3" i="16"/>
  <c r="AV19" i="9"/>
  <c r="Q8" i="16"/>
  <c r="E11" i="9"/>
  <c r="AL12" i="9"/>
  <c r="AI13" i="9"/>
  <c r="F21" i="9"/>
  <c r="I21" i="9" s="1"/>
  <c r="L21" i="9" s="1"/>
  <c r="O21" i="9" s="1"/>
  <c r="R21" i="9" s="1"/>
  <c r="U21" i="9" s="1"/>
  <c r="X21" i="9" s="1"/>
  <c r="AA21" i="9" s="1"/>
  <c r="AD21" i="9" s="1"/>
  <c r="AG21" i="9" s="1"/>
  <c r="AJ21" i="9" s="1"/>
  <c r="AM21" i="9" s="1"/>
  <c r="AI34" i="9"/>
  <c r="AF38" i="9"/>
  <c r="Z39" i="9"/>
  <c r="AF16" i="9"/>
  <c r="B2" i="16"/>
  <c r="AL9" i="9"/>
  <c r="AI9" i="9"/>
  <c r="AF9" i="9"/>
  <c r="AC9" i="9"/>
  <c r="Z9" i="9"/>
  <c r="W9" i="9"/>
  <c r="T9" i="9"/>
  <c r="Q9" i="9"/>
  <c r="N9" i="9"/>
  <c r="K9" i="9"/>
  <c r="H9" i="9"/>
  <c r="E9" i="9"/>
  <c r="AL8" i="9"/>
  <c r="AI8" i="9"/>
  <c r="AF8" i="9"/>
  <c r="AC8" i="9"/>
  <c r="Z8" i="9"/>
  <c r="W8" i="9"/>
  <c r="T8" i="9"/>
  <c r="Q8" i="9"/>
  <c r="N8" i="9"/>
  <c r="K8" i="9"/>
  <c r="H8" i="9"/>
  <c r="E8" i="9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AT7" i="9"/>
  <c r="AS9" i="9"/>
  <c r="AS8" i="9"/>
  <c r="AT23" i="9"/>
  <c r="AT14" i="9"/>
  <c r="M34" i="9"/>
  <c r="J34" i="9"/>
  <c r="AP33" i="9"/>
  <c r="AP32" i="9"/>
  <c r="AP31" i="9"/>
  <c r="AP30" i="9"/>
  <c r="AP29" i="9"/>
  <c r="AP28" i="9"/>
  <c r="AP27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I8" i="9"/>
  <c r="L8" i="9" s="1"/>
  <c r="O8" i="9" s="1"/>
  <c r="R8" i="9" s="1"/>
  <c r="U8" i="9" s="1"/>
  <c r="X8" i="9" s="1"/>
  <c r="AA8" i="9" s="1"/>
  <c r="AD8" i="9" s="1"/>
  <c r="AG8" i="9" s="1"/>
  <c r="AJ8" i="9" s="1"/>
  <c r="AM8" i="9" s="1"/>
  <c r="AQ8" i="9" s="1"/>
  <c r="AT8" i="9" s="1"/>
  <c r="Q13" i="9"/>
  <c r="AC13" i="9"/>
  <c r="W13" i="9"/>
  <c r="W39" i="9"/>
  <c r="K39" i="9"/>
  <c r="AF39" i="9"/>
  <c r="AL39" i="9"/>
  <c r="N39" i="9"/>
  <c r="AC39" i="9"/>
  <c r="AL11" i="9"/>
  <c r="K11" i="9"/>
  <c r="AF13" i="9"/>
  <c r="Z13" i="9"/>
  <c r="H13" i="9"/>
  <c r="E13" i="9"/>
  <c r="Q11" i="9" l="1"/>
  <c r="H12" i="9"/>
  <c r="AI12" i="9"/>
  <c r="AF12" i="9"/>
  <c r="AC11" i="9"/>
  <c r="W38" i="9"/>
  <c r="T12" i="9"/>
  <c r="Z12" i="9"/>
  <c r="W12" i="9"/>
  <c r="K38" i="9"/>
  <c r="AC12" i="9"/>
  <c r="AS14" i="9"/>
  <c r="AT6" i="9" s="1"/>
  <c r="AI11" i="9"/>
  <c r="Z38" i="9"/>
  <c r="N12" i="9"/>
  <c r="Q12" i="9"/>
  <c r="Q14" i="9" s="1"/>
  <c r="R32" i="9" s="1"/>
  <c r="N13" i="9"/>
  <c r="AL13" i="9"/>
  <c r="AL14" i="9" s="1"/>
  <c r="AM12" i="9" s="1"/>
  <c r="H38" i="9"/>
  <c r="W16" i="9"/>
  <c r="K13" i="9"/>
  <c r="T13" i="9"/>
  <c r="T11" i="9"/>
  <c r="W11" i="9"/>
  <c r="Q39" i="9"/>
  <c r="E38" i="9"/>
  <c r="N38" i="9"/>
  <c r="E39" i="9"/>
  <c r="H39" i="9"/>
  <c r="Z11" i="9"/>
  <c r="W34" i="9"/>
  <c r="K12" i="9"/>
  <c r="E12" i="9"/>
  <c r="E14" i="9" s="1"/>
  <c r="F32" i="9" s="1"/>
  <c r="Q38" i="9"/>
  <c r="T38" i="9"/>
  <c r="H11" i="9"/>
  <c r="H14" i="9" s="1"/>
  <c r="I29" i="9" s="1"/>
  <c r="AF11" i="9"/>
  <c r="AC38" i="9"/>
  <c r="AI38" i="9"/>
  <c r="AL38" i="9"/>
  <c r="Q34" i="9"/>
  <c r="AF34" i="9"/>
  <c r="AL16" i="9"/>
  <c r="Q16" i="9"/>
  <c r="T16" i="9"/>
  <c r="AI16" i="9"/>
  <c r="K34" i="9"/>
  <c r="T34" i="9"/>
  <c r="Z34" i="9"/>
  <c r="H16" i="9"/>
  <c r="AC16" i="9"/>
  <c r="N16" i="9"/>
  <c r="E34" i="9"/>
  <c r="H34" i="9"/>
  <c r="AL34" i="9"/>
  <c r="N11" i="9"/>
  <c r="N14" i="9" s="1"/>
  <c r="E16" i="9"/>
  <c r="K16" i="9"/>
  <c r="Z16" i="9"/>
  <c r="T39" i="9"/>
  <c r="AI39" i="9"/>
  <c r="AC34" i="9"/>
  <c r="N34" i="9"/>
  <c r="AI14" i="9"/>
  <c r="AP13" i="9" l="1"/>
  <c r="AF14" i="9"/>
  <c r="AG31" i="9" s="1"/>
  <c r="AT29" i="9"/>
  <c r="AT33" i="9"/>
  <c r="AT27" i="9"/>
  <c r="AS23" i="9"/>
  <c r="AS25" i="9" s="1"/>
  <c r="AT25" i="9" s="1"/>
  <c r="AT28" i="9"/>
  <c r="AS21" i="9"/>
  <c r="AS19" i="9" s="1"/>
  <c r="AT19" i="9" s="1"/>
  <c r="Z14" i="9"/>
  <c r="AA31" i="9" s="1"/>
  <c r="AT31" i="9"/>
  <c r="AT30" i="9"/>
  <c r="AC14" i="9"/>
  <c r="AD33" i="9" s="1"/>
  <c r="Q21" i="9"/>
  <c r="Q19" i="9" s="1"/>
  <c r="R19" i="9" s="1"/>
  <c r="AP11" i="9"/>
  <c r="AP38" i="9"/>
  <c r="AP12" i="9"/>
  <c r="W14" i="9"/>
  <c r="X30" i="9" s="1"/>
  <c r="R30" i="9"/>
  <c r="AT32" i="9"/>
  <c r="T14" i="9"/>
  <c r="U39" i="9" s="1"/>
  <c r="K14" i="9"/>
  <c r="AJ38" i="9"/>
  <c r="AJ30" i="9"/>
  <c r="F33" i="9"/>
  <c r="AI21" i="9"/>
  <c r="AI23" i="9" s="1"/>
  <c r="F28" i="9"/>
  <c r="F13" i="9"/>
  <c r="O13" i="9" s="1"/>
  <c r="R13" i="9" s="1"/>
  <c r="U13" i="9" s="1"/>
  <c r="F30" i="9"/>
  <c r="F12" i="9"/>
  <c r="F29" i="9"/>
  <c r="F39" i="9"/>
  <c r="R34" i="9"/>
  <c r="F27" i="9"/>
  <c r="F6" i="9"/>
  <c r="AJ27" i="9"/>
  <c r="F31" i="9"/>
  <c r="F11" i="9"/>
  <c r="AG38" i="9"/>
  <c r="F38" i="9"/>
  <c r="E21" i="9"/>
  <c r="E19" i="9" s="1"/>
  <c r="E20" i="9" s="1"/>
  <c r="F20" i="9" s="1"/>
  <c r="R16" i="9"/>
  <c r="AP16" i="9"/>
  <c r="F16" i="9"/>
  <c r="F34" i="9"/>
  <c r="AP39" i="9"/>
  <c r="AP34" i="9"/>
  <c r="AJ31" i="9"/>
  <c r="AJ12" i="9"/>
  <c r="AJ34" i="9"/>
  <c r="AJ33" i="9"/>
  <c r="AJ6" i="9"/>
  <c r="AJ29" i="9"/>
  <c r="O34" i="9"/>
  <c r="AJ32" i="9"/>
  <c r="AJ16" i="9"/>
  <c r="AJ11" i="9"/>
  <c r="AJ28" i="9"/>
  <c r="AJ39" i="9"/>
  <c r="AG29" i="9"/>
  <c r="R28" i="9"/>
  <c r="AG34" i="9"/>
  <c r="R11" i="9"/>
  <c r="R33" i="9"/>
  <c r="R38" i="9"/>
  <c r="AF21" i="9"/>
  <c r="AF19" i="9" s="1"/>
  <c r="AG19" i="9" s="1"/>
  <c r="AG6" i="9"/>
  <c r="O28" i="9"/>
  <c r="AG39" i="9"/>
  <c r="O39" i="9"/>
  <c r="AG33" i="9"/>
  <c r="R27" i="9"/>
  <c r="R6" i="9"/>
  <c r="AG16" i="9"/>
  <c r="O6" i="9"/>
  <c r="O27" i="9"/>
  <c r="I6" i="9"/>
  <c r="O11" i="9"/>
  <c r="R31" i="9"/>
  <c r="R39" i="9"/>
  <c r="AG30" i="9"/>
  <c r="I12" i="9"/>
  <c r="I31" i="9"/>
  <c r="I30" i="9"/>
  <c r="O38" i="9"/>
  <c r="R12" i="9"/>
  <c r="R29" i="9"/>
  <c r="AG27" i="9"/>
  <c r="AG28" i="9"/>
  <c r="O16" i="9"/>
  <c r="O32" i="9"/>
  <c r="O30" i="9"/>
  <c r="O12" i="9"/>
  <c r="O31" i="9"/>
  <c r="O29" i="9"/>
  <c r="N21" i="9"/>
  <c r="N19" i="9" s="1"/>
  <c r="O19" i="9" s="1"/>
  <c r="O33" i="9"/>
  <c r="I38" i="9"/>
  <c r="I16" i="9"/>
  <c r="I39" i="9"/>
  <c r="I28" i="9"/>
  <c r="I11" i="9"/>
  <c r="H21" i="9"/>
  <c r="H23" i="9" s="1"/>
  <c r="I33" i="9"/>
  <c r="AI19" i="9"/>
  <c r="AI20" i="9" s="1"/>
  <c r="AJ20" i="9" s="1"/>
  <c r="I32" i="9"/>
  <c r="I34" i="9"/>
  <c r="I27" i="9"/>
  <c r="AM30" i="9"/>
  <c r="AM31" i="9"/>
  <c r="AM38" i="9"/>
  <c r="AM28" i="9"/>
  <c r="AM33" i="9"/>
  <c r="AM34" i="9"/>
  <c r="AM27" i="9"/>
  <c r="AM39" i="9"/>
  <c r="AM32" i="9"/>
  <c r="AM29" i="9"/>
  <c r="AM6" i="9"/>
  <c r="AM11" i="9"/>
  <c r="AM16" i="9"/>
  <c r="AL21" i="9"/>
  <c r="AS36" i="9" l="1"/>
  <c r="AT36" i="9" s="1"/>
  <c r="E23" i="9"/>
  <c r="E25" i="9" s="1"/>
  <c r="AG11" i="9"/>
  <c r="U29" i="9"/>
  <c r="AG12" i="9"/>
  <c r="U12" i="9"/>
  <c r="AD38" i="9"/>
  <c r="AD34" i="9"/>
  <c r="X31" i="9"/>
  <c r="T21" i="9"/>
  <c r="T23" i="9" s="1"/>
  <c r="T25" i="9" s="1"/>
  <c r="AA12" i="9"/>
  <c r="AP14" i="9"/>
  <c r="AQ34" i="9" s="1"/>
  <c r="AD27" i="9"/>
  <c r="AD29" i="9"/>
  <c r="AD6" i="9"/>
  <c r="AA33" i="9"/>
  <c r="X34" i="9"/>
  <c r="AA16" i="9"/>
  <c r="AC21" i="9"/>
  <c r="AC23" i="9" s="1"/>
  <c r="AD39" i="9"/>
  <c r="AA28" i="9"/>
  <c r="AA39" i="9"/>
  <c r="X6" i="9"/>
  <c r="X39" i="9"/>
  <c r="U33" i="9"/>
  <c r="AD30" i="9"/>
  <c r="X12" i="9"/>
  <c r="W21" i="9"/>
  <c r="W23" i="9" s="1"/>
  <c r="X23" i="9" s="1"/>
  <c r="AG32" i="9"/>
  <c r="X29" i="9"/>
  <c r="Q20" i="9"/>
  <c r="R20" i="9" s="1"/>
  <c r="U34" i="9"/>
  <c r="AA11" i="9"/>
  <c r="X11" i="9"/>
  <c r="U32" i="9"/>
  <c r="AD12" i="9"/>
  <c r="AA38" i="9"/>
  <c r="AD31" i="9"/>
  <c r="AA32" i="9"/>
  <c r="U28" i="9"/>
  <c r="AA6" i="9"/>
  <c r="U38" i="9"/>
  <c r="AA34" i="9"/>
  <c r="X16" i="9"/>
  <c r="X38" i="9"/>
  <c r="AA29" i="9"/>
  <c r="U27" i="9"/>
  <c r="X33" i="9"/>
  <c r="U31" i="9"/>
  <c r="U6" i="9"/>
  <c r="AD11" i="9"/>
  <c r="Z21" i="9"/>
  <c r="Z19" i="9" s="1"/>
  <c r="AA19" i="9" s="1"/>
  <c r="AD28" i="9"/>
  <c r="AA30" i="9"/>
  <c r="U11" i="9"/>
  <c r="AA27" i="9"/>
  <c r="U30" i="9"/>
  <c r="X28" i="9"/>
  <c r="X32" i="9"/>
  <c r="AD32" i="9"/>
  <c r="AD16" i="9"/>
  <c r="U16" i="9"/>
  <c r="X27" i="9"/>
  <c r="AS41" i="9"/>
  <c r="AT41" i="9" s="1"/>
  <c r="Q23" i="9"/>
  <c r="Q25" i="9" s="1"/>
  <c r="L27" i="9"/>
  <c r="L11" i="9"/>
  <c r="L30" i="9"/>
  <c r="L32" i="9"/>
  <c r="L29" i="9"/>
  <c r="L34" i="9"/>
  <c r="L28" i="9"/>
  <c r="K21" i="9"/>
  <c r="L6" i="9"/>
  <c r="L39" i="9"/>
  <c r="L31" i="9"/>
  <c r="L33" i="9"/>
  <c r="L16" i="9"/>
  <c r="L12" i="9"/>
  <c r="L38" i="9"/>
  <c r="L13" i="9"/>
  <c r="I13" i="9"/>
  <c r="I14" i="9" s="1"/>
  <c r="AJ23" i="9"/>
  <c r="AI25" i="9"/>
  <c r="AJ25" i="9" s="1"/>
  <c r="F14" i="9"/>
  <c r="F19" i="9"/>
  <c r="AF20" i="9"/>
  <c r="AG20" i="9" s="1"/>
  <c r="N20" i="9"/>
  <c r="O20" i="9" s="1"/>
  <c r="N23" i="9"/>
  <c r="O23" i="9" s="1"/>
  <c r="F23" i="9"/>
  <c r="AF23" i="9"/>
  <c r="AF25" i="9" s="1"/>
  <c r="AF36" i="9" s="1"/>
  <c r="H19" i="9"/>
  <c r="H20" i="9" s="1"/>
  <c r="I20" i="9" s="1"/>
  <c r="X13" i="9"/>
  <c r="AJ19" i="9"/>
  <c r="O14" i="9"/>
  <c r="R14" i="9"/>
  <c r="I23" i="9"/>
  <c r="H25" i="9"/>
  <c r="E36" i="9"/>
  <c r="F25" i="9"/>
  <c r="AL23" i="9"/>
  <c r="AL19" i="9"/>
  <c r="U14" i="9" l="1"/>
  <c r="AQ16" i="9"/>
  <c r="U23" i="9"/>
  <c r="R23" i="9"/>
  <c r="T19" i="9"/>
  <c r="T20" i="9" s="1"/>
  <c r="U20" i="9" s="1"/>
  <c r="AQ38" i="9"/>
  <c r="AQ11" i="9"/>
  <c r="AQ12" i="9"/>
  <c r="AQ27" i="9"/>
  <c r="AQ28" i="9"/>
  <c r="AQ32" i="9"/>
  <c r="AS7" i="9"/>
  <c r="Z20" i="9"/>
  <c r="AA20" i="9" s="1"/>
  <c r="AQ29" i="9"/>
  <c r="AP7" i="9"/>
  <c r="AQ30" i="9"/>
  <c r="C9" i="9"/>
  <c r="AQ39" i="9"/>
  <c r="AQ31" i="9"/>
  <c r="AQ6" i="9"/>
  <c r="AQ33" i="9"/>
  <c r="AQ13" i="9"/>
  <c r="Z23" i="9"/>
  <c r="Z25" i="9" s="1"/>
  <c r="AA25" i="9" s="1"/>
  <c r="AS43" i="9"/>
  <c r="AT43" i="9" s="1"/>
  <c r="AC19" i="9"/>
  <c r="AD19" i="9" s="1"/>
  <c r="W25" i="9"/>
  <c r="X25" i="9" s="1"/>
  <c r="W19" i="9"/>
  <c r="X19" i="9" s="1"/>
  <c r="AP21" i="9"/>
  <c r="AQ21" i="9" s="1"/>
  <c r="L14" i="9"/>
  <c r="K19" i="9"/>
  <c r="K23" i="9"/>
  <c r="AI36" i="9"/>
  <c r="AI41" i="9" s="1"/>
  <c r="AG23" i="9"/>
  <c r="N25" i="9"/>
  <c r="O25" i="9" s="1"/>
  <c r="I19" i="9"/>
  <c r="AG25" i="9"/>
  <c r="Q36" i="9"/>
  <c r="R25" i="9"/>
  <c r="AA13" i="9"/>
  <c r="X14" i="9"/>
  <c r="AD23" i="9"/>
  <c r="AC25" i="9"/>
  <c r="AF41" i="9"/>
  <c r="AG36" i="9"/>
  <c r="U25" i="9"/>
  <c r="T36" i="9"/>
  <c r="H36" i="9"/>
  <c r="I25" i="9"/>
  <c r="AM23" i="9"/>
  <c r="AL25" i="9"/>
  <c r="AL20" i="9"/>
  <c r="AM19" i="9"/>
  <c r="E41" i="9"/>
  <c r="F36" i="9"/>
  <c r="AQ14" i="9" l="1"/>
  <c r="U19" i="9"/>
  <c r="Z36" i="9"/>
  <c r="Z41" i="9" s="1"/>
  <c r="AP23" i="9"/>
  <c r="AQ23" i="9" s="1"/>
  <c r="AS45" i="9"/>
  <c r="AT45" i="9" s="1"/>
  <c r="AA23" i="9"/>
  <c r="AP19" i="9"/>
  <c r="AQ19" i="9" s="1"/>
  <c r="AC20" i="9"/>
  <c r="AD20" i="9" s="1"/>
  <c r="W36" i="9"/>
  <c r="W41" i="9" s="1"/>
  <c r="W43" i="9" s="1"/>
  <c r="X43" i="9" s="1"/>
  <c r="W20" i="9"/>
  <c r="X20" i="9" s="1"/>
  <c r="AJ36" i="9"/>
  <c r="L23" i="9"/>
  <c r="K25" i="9"/>
  <c r="AP25" i="9" s="1"/>
  <c r="AQ25" i="9" s="1"/>
  <c r="K20" i="9"/>
  <c r="L20" i="9" s="1"/>
  <c r="L19" i="9"/>
  <c r="N36" i="9"/>
  <c r="O36" i="9" s="1"/>
  <c r="AA14" i="9"/>
  <c r="AD13" i="9"/>
  <c r="AC36" i="9"/>
  <c r="AD25" i="9"/>
  <c r="R36" i="9"/>
  <c r="Q41" i="9"/>
  <c r="AF43" i="9"/>
  <c r="AG43" i="9" s="1"/>
  <c r="AG41" i="9"/>
  <c r="U36" i="9"/>
  <c r="T41" i="9"/>
  <c r="AM25" i="9"/>
  <c r="AL36" i="9"/>
  <c r="E43" i="9"/>
  <c r="F43" i="9" s="1"/>
  <c r="F41" i="9"/>
  <c r="AM20" i="9"/>
  <c r="AJ41" i="9"/>
  <c r="AI43" i="9"/>
  <c r="AJ43" i="9" s="1"/>
  <c r="I36" i="9"/>
  <c r="H41" i="9"/>
  <c r="AA36" i="9" l="1"/>
  <c r="X41" i="9"/>
  <c r="W45" i="9"/>
  <c r="X45" i="9" s="1"/>
  <c r="X36" i="9"/>
  <c r="AP20" i="9"/>
  <c r="AQ20" i="9" s="1"/>
  <c r="AT20" i="9" s="1"/>
  <c r="AS20" i="9" s="1"/>
  <c r="L25" i="9"/>
  <c r="K36" i="9"/>
  <c r="AP36" i="9" s="1"/>
  <c r="AQ36" i="9" s="1"/>
  <c r="N41" i="9"/>
  <c r="O41" i="9" s="1"/>
  <c r="E45" i="9"/>
  <c r="F45" i="9" s="1"/>
  <c r="R41" i="9"/>
  <c r="Q43" i="9"/>
  <c r="R43" i="9" s="1"/>
  <c r="AD36" i="9"/>
  <c r="AC41" i="9"/>
  <c r="AF45" i="9"/>
  <c r="AG45" i="9" s="1"/>
  <c r="AG13" i="9"/>
  <c r="AD14" i="9"/>
  <c r="AA41" i="9"/>
  <c r="Z43" i="9"/>
  <c r="AA43" i="9" s="1"/>
  <c r="T43" i="9"/>
  <c r="U43" i="9" s="1"/>
  <c r="U41" i="9"/>
  <c r="AM36" i="9"/>
  <c r="AL41" i="9"/>
  <c r="AI45" i="9"/>
  <c r="AJ45" i="9" s="1"/>
  <c r="H43" i="9"/>
  <c r="I43" i="9" s="1"/>
  <c r="I41" i="9"/>
  <c r="L36" i="9" l="1"/>
  <c r="K41" i="9"/>
  <c r="AP41" i="9" s="1"/>
  <c r="AQ41" i="9" s="1"/>
  <c r="N43" i="9"/>
  <c r="O43" i="9" s="1"/>
  <c r="Z45" i="9"/>
  <c r="AA45" i="9" s="1"/>
  <c r="Q45" i="9"/>
  <c r="R45" i="9" s="1"/>
  <c r="H45" i="9"/>
  <c r="I45" i="9" s="1"/>
  <c r="T45" i="9"/>
  <c r="U45" i="9" s="1"/>
  <c r="AJ13" i="9"/>
  <c r="AG14" i="9"/>
  <c r="AD41" i="9"/>
  <c r="AC43" i="9"/>
  <c r="AD43" i="9" s="1"/>
  <c r="AM41" i="9"/>
  <c r="AL43" i="9"/>
  <c r="AL45" i="9" s="1"/>
  <c r="K43" i="9" l="1"/>
  <c r="L43" i="9" s="1"/>
  <c r="L41" i="9"/>
  <c r="N45" i="9"/>
  <c r="O45" i="9" s="1"/>
  <c r="AC45" i="9"/>
  <c r="AD45" i="9" s="1"/>
  <c r="AM13" i="9"/>
  <c r="AM14" i="9" s="1"/>
  <c r="AJ14" i="9"/>
  <c r="AM45" i="9"/>
  <c r="AM43" i="9"/>
  <c r="AP43" i="9" l="1"/>
  <c r="AQ43" i="9" s="1"/>
  <c r="K45" i="9"/>
  <c r="L45" i="9" s="1"/>
  <c r="AP45" i="9" l="1"/>
  <c r="AQ45" i="9" s="1"/>
</calcChain>
</file>

<file path=xl/sharedStrings.xml><?xml version="1.0" encoding="utf-8"?>
<sst xmlns="http://schemas.openxmlformats.org/spreadsheetml/2006/main" count="187" uniqueCount="95">
  <si>
    <t xml:space="preserve"> </t>
  </si>
  <si>
    <t>(%)</t>
  </si>
  <si>
    <t>Pér.04</t>
  </si>
  <si>
    <t>Total</t>
  </si>
  <si>
    <t>Marketing &amp; Communication marketing</t>
  </si>
  <si>
    <t>Année</t>
  </si>
  <si>
    <t>Revenus</t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</si>
  <si>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</si>
  <si>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</si>
  <si>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</si>
  <si>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</si>
  <si>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</si>
  <si>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</si>
  <si>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</si>
  <si>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</si>
  <si>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</si>
  <si>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</si>
  <si>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</si>
  <si>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</si>
  <si>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</si>
  <si>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Total des frais d’exploitation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</si>
  <si>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</si>
  <si>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</si>
  <si>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</si>
  <si>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</si>
  <si>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</si>
  <si>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Amortissement</t>
  </si>
  <si>
    <t>Coût des marchandises vendues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</si>
  <si>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</si>
  <si>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</si>
  <si>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</si>
  <si>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</si>
  <si>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</si>
  <si>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</si>
  <si>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</si>
  <si>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</si>
  <si>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</si>
  <si>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</si>
  <si>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</si>
  <si>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</si>
  <si>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</si>
  <si>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</si>
  <si>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</si>
  <si>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</si>
  <si>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</si>
  <si>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</si>
  <si>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</si>
  <si>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</si>
  <si>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</si>
  <si>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</si>
  <si>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</si>
  <si>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</si>
  <si>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</si>
  <si>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</si>
  <si>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</si>
  <si>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</si>
  <si>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</si>
  <si>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</si>
  <si>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</si>
  <si>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</si>
  <si>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 xml:space="preserve">Coût de la main-d’œuvre </t>
  </si>
  <si>
    <t>Nourriture</t>
  </si>
  <si>
    <t xml:space="preserve">   Marge bénéficiaire brute</t>
  </si>
  <si>
    <t>Frais financiers</t>
  </si>
  <si>
    <t>Nb de place</t>
  </si>
  <si>
    <t>Revenus annuels par place</t>
  </si>
  <si>
    <t>Rev. / place / jour</t>
  </si>
  <si>
    <t>Restaurants avec service complet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</si>
  <si>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</si>
  <si>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</si>
  <si>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</si>
  <si>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</si>
  <si>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</si>
  <si>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</si>
  <si>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</si>
  <si>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</si>
  <si>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</si>
  <si>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</si>
  <si>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</si>
  <si>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</si>
  <si>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Moyenne</t>
  </si>
  <si>
    <t>Calendrier du 1er janvier 2018 au 31 décembre 2018</t>
  </si>
  <si>
    <t>État des résultats comparatifs</t>
  </si>
  <si>
    <t>Nb de places</t>
  </si>
  <si>
    <t>365 jours</t>
  </si>
  <si>
    <t>A</t>
  </si>
  <si>
    <t>x</t>
  </si>
  <si>
    <t>(</t>
  </si>
  <si>
    <t>Um/A</t>
  </si>
  <si>
    <t xml:space="preserve">x </t>
  </si>
  <si>
    <t>PmO</t>
  </si>
  <si>
    <t>)</t>
  </si>
  <si>
    <t>=</t>
  </si>
  <si>
    <t>R</t>
  </si>
  <si>
    <t>Restaurant avec service complet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</si>
</sst>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  <numFmt numFmtId="169" formatCode="#,##0.00\ &quot;$&quot;"/>
  </numFmts>
  <fonts count="47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sz val="10"/>
      <name val="Arial"/>
      <family val="2"/>
    </font>
    <font>
      <b/>
      <sz val="10"/>
      <color rgb="FF272AD5"/>
      <name val="Arial"/>
      <family val="2"/>
    </font>
    <font>
      <b/>
      <sz val="12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name val="Arial"/>
      <family val="2"/>
    </font>
    <font>
      <b/>
      <sz val="14"/>
      <color rgb="FF272AD5"/>
      <name val="Arial"/>
      <family val="2"/>
    </font>
    <font>
      <b/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E4DFEC"/>
        <bgColor rgb="FF000000"/>
      </patternFill>
    </fill>
  </fills>
  <borders count="6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90">
    <xf numFmtId="0" fontId="0" fillId="0" borderId="0"/>
    <xf numFmtId="4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0" fontId="2" fillId="0" borderId="0" xfId="0" applyFont="1" applyAlignment="1">
      <alignment horizontal="left"/>
    </xf>
    <xf numFmtId="164" fontId="0" fillId="9" borderId="1" xfId="0" applyNumberFormat="1" applyFill="1" applyBorder="1" applyAlignment="1">
      <alignment horizontal="center"/>
    </xf>
    <xf numFmtId="167" fontId="20" fillId="9" borderId="2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0" fillId="10" borderId="0" xfId="0" applyNumberFormat="1" applyFill="1"/>
    <xf numFmtId="167" fontId="20" fillId="2" borderId="2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 applyAlignment="1"/>
    <xf numFmtId="10" fontId="0" fillId="9" borderId="3" xfId="0" applyNumberFormat="1" applyFill="1" applyBorder="1" applyAlignment="1">
      <alignment horizontal="center"/>
    </xf>
    <xf numFmtId="164" fontId="0" fillId="9" borderId="4" xfId="0" applyNumberFormat="1" applyFill="1" applyBorder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 applyProtection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1" fillId="0" borderId="0" xfId="0" applyFont="1" applyFill="1" applyBorder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1" fillId="10" borderId="0" xfId="0" applyFont="1" applyFill="1"/>
    <xf numFmtId="10" fontId="6" fillId="5" borderId="19" xfId="0" applyNumberFormat="1" applyFont="1" applyFill="1" applyBorder="1"/>
    <xf numFmtId="0" fontId="21" fillId="0" borderId="0" xfId="0" applyFont="1" applyFill="1"/>
    <xf numFmtId="0" fontId="6" fillId="0" borderId="0" xfId="0" applyFont="1" applyFill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8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44" fontId="2" fillId="0" borderId="24" xfId="1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4" fontId="0" fillId="0" borderId="3" xfId="1" applyNumberFormat="1" applyFont="1" applyBorder="1"/>
    <xf numFmtId="42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44" fontId="6" fillId="5" borderId="3" xfId="1" applyFont="1" applyFill="1" applyBorder="1"/>
    <xf numFmtId="4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4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1" fillId="0" borderId="15" xfId="0" applyFont="1" applyFill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44" fontId="1" fillId="0" borderId="3" xfId="1" applyFont="1" applyBorder="1"/>
    <xf numFmtId="0" fontId="1" fillId="0" borderId="0" xfId="0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42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2" fillId="9" borderId="15" xfId="0" applyFont="1" applyFill="1" applyBorder="1" applyAlignment="1">
      <alignment horizontal="center"/>
    </xf>
    <xf numFmtId="0" fontId="0" fillId="4" borderId="0" xfId="0" applyFont="1" applyFill="1"/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NumberFormat="1" applyFont="1" applyFill="1" applyBorder="1"/>
    <xf numFmtId="10" fontId="22" fillId="12" borderId="4" xfId="0" applyNumberFormat="1" applyFont="1" applyFill="1" applyBorder="1"/>
    <xf numFmtId="44" fontId="22" fillId="12" borderId="3" xfId="1" applyNumberFormat="1" applyFont="1" applyFill="1" applyBorder="1"/>
    <xf numFmtId="10" fontId="22" fillId="12" borderId="6" xfId="0" applyNumberFormat="1" applyFont="1" applyFill="1" applyBorder="1"/>
    <xf numFmtId="164" fontId="23" fillId="12" borderId="1" xfId="0" applyNumberFormat="1" applyFont="1" applyFill="1" applyBorder="1" applyAlignment="1">
      <alignment horizontal="center"/>
    </xf>
    <xf numFmtId="167" fontId="24" fillId="12" borderId="2" xfId="1" applyNumberFormat="1" applyFont="1" applyFill="1" applyBorder="1" applyAlignment="1">
      <alignment horizontal="center"/>
    </xf>
    <xf numFmtId="164" fontId="23" fillId="12" borderId="4" xfId="0" applyNumberFormat="1" applyFont="1" applyFill="1" applyBorder="1" applyAlignment="1">
      <alignment horizontal="center"/>
    </xf>
    <xf numFmtId="10" fontId="22" fillId="12" borderId="3" xfId="0" applyNumberFormat="1" applyFont="1" applyFill="1" applyBorder="1" applyAlignment="1">
      <alignment horizontal="center"/>
    </xf>
    <xf numFmtId="10" fontId="22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9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29" fillId="14" borderId="5" xfId="0" applyNumberFormat="1" applyFont="1" applyFill="1" applyBorder="1"/>
    <xf numFmtId="14" fontId="29" fillId="14" borderId="29" xfId="0" applyNumberFormat="1" applyFont="1" applyFill="1" applyBorder="1"/>
    <xf numFmtId="49" fontId="0" fillId="14" borderId="32" xfId="0" applyNumberFormat="1" applyFill="1" applyBorder="1" applyAlignment="1">
      <alignment horizontal="center"/>
    </xf>
    <xf numFmtId="49" fontId="0" fillId="14" borderId="33" xfId="0" applyNumberFormat="1" applyFill="1" applyBorder="1" applyAlignment="1">
      <alignment horizontal="center"/>
    </xf>
    <xf numFmtId="1" fontId="30" fillId="12" borderId="37" xfId="0" applyNumberFormat="1" applyFont="1" applyFill="1" applyBorder="1" applyAlignment="1">
      <alignment horizontal="center"/>
    </xf>
    <xf numFmtId="1" fontId="30" fillId="12" borderId="3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167" fontId="2" fillId="9" borderId="16" xfId="0" applyNumberFormat="1" applyFont="1" applyFill="1" applyBorder="1" applyAlignment="1">
      <alignment horizontal="center"/>
    </xf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9" fillId="11" borderId="3" xfId="0" applyFont="1" applyFill="1" applyBorder="1"/>
    <xf numFmtId="10" fontId="19" fillId="11" borderId="4" xfId="0" applyNumberFormat="1" applyFont="1" applyFill="1" applyBorder="1"/>
    <xf numFmtId="0" fontId="22" fillId="12" borderId="5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44" fontId="5" fillId="11" borderId="3" xfId="1" applyNumberFormat="1" applyFont="1" applyFill="1" applyBorder="1" applyAlignment="1">
      <alignment horizontal="center"/>
    </xf>
    <xf numFmtId="44" fontId="1" fillId="11" borderId="3" xfId="1" applyNumberFormat="1" applyFont="1" applyFill="1" applyBorder="1"/>
    <xf numFmtId="44" fontId="0" fillId="11" borderId="24" xfId="1" applyNumberFormat="1" applyFont="1" applyFill="1" applyBorder="1"/>
    <xf numFmtId="44" fontId="2" fillId="11" borderId="27" xfId="1" applyNumberFormat="1" applyFont="1" applyFill="1" applyBorder="1"/>
    <xf numFmtId="44" fontId="2" fillId="11" borderId="24" xfId="1" applyNumberFormat="1" applyFont="1" applyFill="1" applyBorder="1"/>
    <xf numFmtId="44" fontId="1" fillId="11" borderId="18" xfId="1" applyNumberFormat="1" applyFont="1" applyFill="1" applyBorder="1"/>
    <xf numFmtId="44" fontId="22" fillId="12" borderId="5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1" fontId="23" fillId="12" borderId="46" xfId="0" applyNumberFormat="1" applyFont="1" applyFill="1" applyBorder="1" applyAlignment="1">
      <alignment horizontal="center"/>
    </xf>
    <xf numFmtId="168" fontId="2" fillId="0" borderId="47" xfId="0" applyNumberFormat="1" applyFont="1" applyBorder="1"/>
    <xf numFmtId="168" fontId="2" fillId="0" borderId="45" xfId="0" applyNumberFormat="1" applyFont="1" applyBorder="1"/>
    <xf numFmtId="168" fontId="2" fillId="0" borderId="50" xfId="0" applyNumberFormat="1" applyFont="1" applyBorder="1"/>
    <xf numFmtId="168" fontId="2" fillId="0" borderId="53" xfId="0" applyNumberFormat="1" applyFont="1" applyBorder="1"/>
    <xf numFmtId="168" fontId="2" fillId="0" borderId="54" xfId="0" applyNumberFormat="1" applyFont="1" applyBorder="1"/>
    <xf numFmtId="1" fontId="2" fillId="0" borderId="45" xfId="0" applyNumberFormat="1" applyFont="1" applyBorder="1" applyAlignment="1">
      <alignment horizontal="center"/>
    </xf>
    <xf numFmtId="1" fontId="0" fillId="15" borderId="58" xfId="0" applyNumberFormat="1" applyFill="1" applyBorder="1" applyAlignment="1">
      <alignment horizontal="center" wrapText="1"/>
    </xf>
    <xf numFmtId="168" fontId="2" fillId="0" borderId="55" xfId="0" applyNumberFormat="1" applyFont="1" applyBorder="1" applyAlignment="1">
      <alignment wrapText="1"/>
    </xf>
    <xf numFmtId="168" fontId="0" fillId="15" borderId="44" xfId="0" applyNumberFormat="1" applyFill="1" applyBorder="1" applyAlignment="1">
      <alignment wrapText="1"/>
    </xf>
    <xf numFmtId="168" fontId="2" fillId="0" borderId="56" xfId="0" applyNumberFormat="1" applyFont="1" applyBorder="1" applyAlignment="1">
      <alignment wrapText="1"/>
    </xf>
    <xf numFmtId="168" fontId="0" fillId="15" borderId="40" xfId="0" applyNumberFormat="1" applyFill="1" applyBorder="1" applyAlignment="1">
      <alignment wrapText="1"/>
    </xf>
    <xf numFmtId="168" fontId="2" fillId="0" borderId="57" xfId="0" applyNumberFormat="1" applyFont="1" applyBorder="1" applyAlignment="1">
      <alignment wrapText="1"/>
    </xf>
    <xf numFmtId="168" fontId="2" fillId="15" borderId="58" xfId="0" applyNumberFormat="1" applyFont="1" applyFill="1" applyBorder="1"/>
    <xf numFmtId="168" fontId="2" fillId="0" borderId="55" xfId="0" applyNumberFormat="1" applyFont="1" applyBorder="1"/>
    <xf numFmtId="168" fontId="2" fillId="15" borderId="44" xfId="0" applyNumberFormat="1" applyFont="1" applyFill="1" applyBorder="1"/>
    <xf numFmtId="168" fontId="2" fillId="0" borderId="56" xfId="0" applyNumberFormat="1" applyFont="1" applyBorder="1"/>
    <xf numFmtId="168" fontId="2" fillId="15" borderId="43" xfId="0" applyNumberFormat="1" applyFont="1" applyFill="1" applyBorder="1"/>
    <xf numFmtId="168" fontId="2" fillId="0" borderId="60" xfId="0" applyNumberFormat="1" applyFont="1" applyBorder="1"/>
    <xf numFmtId="1" fontId="0" fillId="15" borderId="45" xfId="0" applyNumberFormat="1" applyFill="1" applyBorder="1" applyAlignment="1">
      <alignment horizontal="center" wrapText="1"/>
    </xf>
    <xf numFmtId="168" fontId="2" fillId="0" borderId="50" xfId="0" applyNumberFormat="1" applyFont="1" applyBorder="1" applyAlignment="1">
      <alignment wrapText="1"/>
    </xf>
    <xf numFmtId="168" fontId="0" fillId="15" borderId="58" xfId="0" applyNumberFormat="1" applyFill="1" applyBorder="1" applyAlignment="1">
      <alignment wrapText="1"/>
    </xf>
    <xf numFmtId="0" fontId="2" fillId="0" borderId="15" xfId="0" applyFont="1" applyFill="1" applyBorder="1"/>
    <xf numFmtId="44" fontId="32" fillId="0" borderId="3" xfId="1" applyFont="1" applyFill="1" applyBorder="1"/>
    <xf numFmtId="10" fontId="0" fillId="0" borderId="4" xfId="0" applyNumberFormat="1" applyFill="1" applyBorder="1"/>
    <xf numFmtId="44" fontId="0" fillId="0" borderId="3" xfId="1" applyFont="1" applyFill="1" applyBorder="1"/>
    <xf numFmtId="0" fontId="0" fillId="0" borderId="15" xfId="0" applyFont="1" applyFill="1" applyBorder="1"/>
    <xf numFmtId="44" fontId="1" fillId="0" borderId="3" xfId="1" applyNumberFormat="1" applyFont="1" applyFill="1" applyBorder="1"/>
    <xf numFmtId="10" fontId="1" fillId="0" borderId="4" xfId="0" applyNumberFormat="1" applyFont="1" applyFill="1" applyBorder="1"/>
    <xf numFmtId="10" fontId="0" fillId="0" borderId="4" xfId="0" applyNumberFormat="1" applyFont="1" applyFill="1" applyBorder="1"/>
    <xf numFmtId="0" fontId="0" fillId="0" borderId="17" xfId="0" applyFill="1" applyBorder="1"/>
    <xf numFmtId="7" fontId="0" fillId="0" borderId="18" xfId="1" applyNumberFormat="1" applyFont="1" applyFill="1" applyBorder="1"/>
    <xf numFmtId="10" fontId="0" fillId="0" borderId="19" xfId="0" applyNumberFormat="1" applyFill="1" applyBorder="1"/>
    <xf numFmtId="0" fontId="0" fillId="0" borderId="0" xfId="0" applyFill="1" applyBorder="1" applyAlignment="1">
      <alignment horizontal="center"/>
    </xf>
    <xf numFmtId="0" fontId="40" fillId="0" borderId="46" xfId="0" applyFont="1" applyFill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/>
      <protection locked="0"/>
    </xf>
    <xf numFmtId="164" fontId="0" fillId="0" borderId="47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33" fillId="0" borderId="50" xfId="0" applyNumberFormat="1" applyFont="1" applyBorder="1" applyProtection="1">
      <protection locked="0"/>
    </xf>
    <xf numFmtId="164" fontId="0" fillId="0" borderId="54" xfId="0" applyNumberFormat="1" applyBorder="1" applyProtection="1">
      <protection locked="0"/>
    </xf>
    <xf numFmtId="164" fontId="0" fillId="0" borderId="47" xfId="0" applyNumberFormat="1" applyBorder="1" applyAlignment="1" applyProtection="1">
      <alignment horizontal="center"/>
      <protection locked="0"/>
    </xf>
    <xf numFmtId="164" fontId="0" fillId="0" borderId="48" xfId="0" applyNumberFormat="1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164" fontId="0" fillId="0" borderId="49" xfId="0" applyNumberFormat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alignment horizontal="center"/>
      <protection locked="0"/>
    </xf>
    <xf numFmtId="164" fontId="0" fillId="0" borderId="51" xfId="0" applyNumberFormat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164" fontId="4" fillId="0" borderId="50" xfId="0" applyNumberFormat="1" applyFont="1" applyBorder="1" applyAlignment="1" applyProtection="1">
      <alignment horizontal="center"/>
      <protection locked="0"/>
    </xf>
    <xf numFmtId="164" fontId="0" fillId="0" borderId="52" xfId="0" applyNumberFormat="1" applyBorder="1" applyAlignment="1" applyProtection="1">
      <alignment horizontal="center"/>
      <protection locked="0"/>
    </xf>
    <xf numFmtId="164" fontId="33" fillId="0" borderId="50" xfId="0" applyNumberFormat="1" applyFont="1" applyBorder="1" applyAlignment="1" applyProtection="1">
      <alignment horizontal="center"/>
      <protection locked="0"/>
    </xf>
    <xf numFmtId="164" fontId="34" fillId="0" borderId="50" xfId="0" applyNumberFormat="1" applyFont="1" applyBorder="1" applyAlignment="1" applyProtection="1">
      <alignment horizontal="center"/>
      <protection locked="0"/>
    </xf>
    <xf numFmtId="164" fontId="34" fillId="0" borderId="54" xfId="0" applyNumberFormat="1" applyFont="1" applyBorder="1" applyProtection="1">
      <protection locked="0"/>
    </xf>
    <xf numFmtId="164" fontId="35" fillId="0" borderId="54" xfId="0" applyNumberFormat="1" applyFont="1" applyBorder="1" applyAlignment="1" applyProtection="1">
      <alignment horizontal="center"/>
      <protection locked="0"/>
    </xf>
    <xf numFmtId="164" fontId="0" fillId="0" borderId="54" xfId="0" applyNumberFormat="1" applyBorder="1" applyAlignment="1" applyProtection="1">
      <alignment horizontal="center"/>
      <protection locked="0"/>
    </xf>
    <xf numFmtId="164" fontId="34" fillId="0" borderId="54" xfId="0" applyNumberFormat="1" applyFon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35" fillId="0" borderId="50" xfId="0" applyNumberFormat="1" applyFont="1" applyBorder="1" applyProtection="1">
      <protection locked="0"/>
    </xf>
    <xf numFmtId="164" fontId="34" fillId="0" borderId="50" xfId="0" applyNumberFormat="1" applyFont="1" applyBorder="1" applyProtection="1">
      <protection locked="0"/>
    </xf>
    <xf numFmtId="164" fontId="0" fillId="0" borderId="55" xfId="0" applyNumberFormat="1" applyBorder="1" applyAlignment="1" applyProtection="1">
      <alignment horizontal="center"/>
      <protection locked="0"/>
    </xf>
    <xf numFmtId="164" fontId="0" fillId="0" borderId="56" xfId="0" applyNumberFormat="1" applyBorder="1" applyAlignment="1" applyProtection="1">
      <alignment horizontal="center"/>
      <protection locked="0"/>
    </xf>
    <xf numFmtId="164" fontId="0" fillId="0" borderId="57" xfId="0" applyNumberFormat="1" applyBorder="1" applyAlignment="1" applyProtection="1">
      <alignment horizontal="center"/>
      <protection locked="0"/>
    </xf>
    <xf numFmtId="164" fontId="33" fillId="0" borderId="54" xfId="0" applyNumberFormat="1" applyFont="1" applyBorder="1" applyAlignment="1" applyProtection="1">
      <alignment horizontal="center"/>
      <protection locked="0"/>
    </xf>
    <xf numFmtId="164" fontId="36" fillId="0" borderId="54" xfId="0" applyNumberFormat="1" applyFont="1" applyBorder="1" applyAlignment="1" applyProtection="1">
      <alignment horizontal="center"/>
      <protection locked="0"/>
    </xf>
    <xf numFmtId="164" fontId="37" fillId="0" borderId="50" xfId="0" applyNumberFormat="1" applyFont="1" applyBorder="1" applyAlignment="1" applyProtection="1">
      <alignment horizontal="center"/>
      <protection locked="0"/>
    </xf>
    <xf numFmtId="164" fontId="36" fillId="0" borderId="50" xfId="0" applyNumberFormat="1" applyFont="1" applyBorder="1" applyAlignment="1" applyProtection="1">
      <alignment horizontal="center"/>
      <protection locked="0"/>
    </xf>
    <xf numFmtId="164" fontId="36" fillId="0" borderId="50" xfId="0" applyNumberFormat="1" applyFont="1" applyBorder="1" applyProtection="1">
      <protection locked="0"/>
    </xf>
    <xf numFmtId="164" fontId="38" fillId="0" borderId="50" xfId="0" applyNumberFormat="1" applyFont="1" applyBorder="1" applyProtection="1">
      <protection locked="0"/>
    </xf>
    <xf numFmtId="164" fontId="39" fillId="0" borderId="50" xfId="0" applyNumberFormat="1" applyFont="1" applyBorder="1" applyProtection="1">
      <protection locked="0"/>
    </xf>
    <xf numFmtId="164" fontId="33" fillId="0" borderId="57" xfId="0" applyNumberFormat="1" applyFont="1" applyBorder="1" applyAlignment="1" applyProtection="1">
      <alignment horizontal="center"/>
      <protection locked="0"/>
    </xf>
    <xf numFmtId="164" fontId="36" fillId="0" borderId="52" xfId="0" applyNumberFormat="1" applyFont="1" applyBorder="1" applyAlignment="1" applyProtection="1">
      <alignment horizontal="center"/>
      <protection locked="0"/>
    </xf>
    <xf numFmtId="164" fontId="33" fillId="0" borderId="52" xfId="0" applyNumberFormat="1" applyFont="1" applyBorder="1" applyAlignment="1" applyProtection="1">
      <alignment horizontal="center"/>
      <protection locked="0"/>
    </xf>
    <xf numFmtId="164" fontId="37" fillId="0" borderId="52" xfId="0" applyNumberFormat="1" applyFont="1" applyBorder="1" applyAlignment="1" applyProtection="1">
      <alignment horizontal="center"/>
      <protection locked="0"/>
    </xf>
    <xf numFmtId="164" fontId="39" fillId="0" borderId="54" xfId="0" applyNumberFormat="1" applyFont="1" applyBorder="1" applyProtection="1">
      <protection locked="0"/>
    </xf>
    <xf numFmtId="164" fontId="0" fillId="0" borderId="51" xfId="0" applyNumberFormat="1" applyBorder="1" applyAlignment="1" applyProtection="1">
      <alignment horizontal="center" wrapText="1"/>
      <protection locked="0"/>
    </xf>
    <xf numFmtId="164" fontId="34" fillId="0" borderId="42" xfId="0" applyNumberFormat="1" applyFont="1" applyBorder="1" applyAlignment="1" applyProtection="1">
      <alignment horizontal="center"/>
      <protection locked="0"/>
    </xf>
    <xf numFmtId="164" fontId="0" fillId="0" borderId="55" xfId="0" applyNumberFormat="1" applyBorder="1" applyAlignment="1" applyProtection="1">
      <alignment horizontal="center" wrapText="1"/>
      <protection locked="0"/>
    </xf>
    <xf numFmtId="164" fontId="0" fillId="0" borderId="56" xfId="0" applyNumberFormat="1" applyBorder="1" applyAlignment="1" applyProtection="1">
      <alignment horizontal="center" wrapText="1"/>
      <protection locked="0"/>
    </xf>
    <xf numFmtId="164" fontId="0" fillId="0" borderId="4" xfId="0" applyNumberFormat="1" applyBorder="1" applyAlignment="1" applyProtection="1">
      <alignment horizontal="center" wrapText="1"/>
      <protection locked="0"/>
    </xf>
    <xf numFmtId="164" fontId="0" fillId="0" borderId="55" xfId="0" applyNumberFormat="1" applyBorder="1" applyAlignment="1" applyProtection="1">
      <alignment wrapText="1"/>
      <protection locked="0"/>
    </xf>
    <xf numFmtId="164" fontId="0" fillId="0" borderId="59" xfId="0" applyNumberFormat="1" applyBorder="1" applyAlignment="1" applyProtection="1">
      <alignment horizontal="center" wrapText="1"/>
      <protection locked="0"/>
    </xf>
    <xf numFmtId="164" fontId="0" fillId="0" borderId="60" xfId="0" applyNumberFormat="1" applyBorder="1" applyAlignment="1" applyProtection="1">
      <alignment wrapText="1"/>
      <protection locked="0"/>
    </xf>
    <xf numFmtId="164" fontId="0" fillId="0" borderId="54" xfId="0" applyNumberFormat="1" applyBorder="1" applyAlignment="1" applyProtection="1">
      <alignment wrapText="1"/>
      <protection locked="0"/>
    </xf>
    <xf numFmtId="164" fontId="0" fillId="0" borderId="60" xfId="0" applyNumberFormat="1" applyBorder="1" applyAlignment="1" applyProtection="1">
      <alignment horizontal="center"/>
      <protection locked="0"/>
    </xf>
    <xf numFmtId="164" fontId="4" fillId="0" borderId="54" xfId="0" applyNumberFormat="1" applyFont="1" applyBorder="1" applyAlignment="1" applyProtection="1">
      <alignment horizontal="center"/>
      <protection locked="0"/>
    </xf>
    <xf numFmtId="164" fontId="0" fillId="0" borderId="60" xfId="0" applyNumberFormat="1" applyBorder="1" applyAlignment="1" applyProtection="1">
      <alignment horizontal="center" wrapText="1"/>
      <protection locked="0"/>
    </xf>
    <xf numFmtId="164" fontId="0" fillId="0" borderId="54" xfId="0" applyNumberFormat="1" applyBorder="1" applyAlignment="1" applyProtection="1">
      <alignment horizontal="center" wrapText="1"/>
      <protection locked="0"/>
    </xf>
    <xf numFmtId="164" fontId="4" fillId="0" borderId="61" xfId="0" applyNumberFormat="1" applyFont="1" applyBorder="1" applyAlignment="1" applyProtection="1">
      <alignment horizontal="center" wrapText="1"/>
      <protection locked="0"/>
    </xf>
    <xf numFmtId="164" fontId="0" fillId="0" borderId="50" xfId="0" applyNumberFormat="1" applyBorder="1" applyAlignment="1" applyProtection="1">
      <alignment wrapText="1"/>
      <protection locked="0"/>
    </xf>
    <xf numFmtId="164" fontId="0" fillId="0" borderId="50" xfId="0" applyNumberFormat="1" applyBorder="1" applyAlignment="1" applyProtection="1">
      <alignment horizontal="center" wrapText="1"/>
      <protection locked="0"/>
    </xf>
    <xf numFmtId="164" fontId="0" fillId="0" borderId="52" xfId="0" applyNumberFormat="1" applyBorder="1" applyAlignment="1" applyProtection="1">
      <alignment horizontal="center" wrapText="1"/>
      <protection locked="0"/>
    </xf>
    <xf numFmtId="164" fontId="4" fillId="0" borderId="55" xfId="0" applyNumberFormat="1" applyFont="1" applyBorder="1" applyAlignment="1" applyProtection="1">
      <alignment horizontal="center" wrapText="1"/>
      <protection locked="0"/>
    </xf>
    <xf numFmtId="164" fontId="0" fillId="0" borderId="56" xfId="0" applyNumberFormat="1" applyBorder="1" applyAlignment="1" applyProtection="1">
      <alignment wrapText="1"/>
      <protection locked="0"/>
    </xf>
    <xf numFmtId="164" fontId="0" fillId="0" borderId="56" xfId="0" applyNumberFormat="1" applyBorder="1" applyProtection="1">
      <protection locked="0"/>
    </xf>
    <xf numFmtId="164" fontId="0" fillId="0" borderId="59" xfId="0" applyNumberFormat="1" applyBorder="1" applyAlignment="1" applyProtection="1">
      <alignment horizontal="center"/>
      <protection locked="0"/>
    </xf>
    <xf numFmtId="164" fontId="0" fillId="0" borderId="60" xfId="0" applyNumberFormat="1" applyBorder="1" applyProtection="1">
      <protection locked="0"/>
    </xf>
    <xf numFmtId="164" fontId="0" fillId="0" borderId="61" xfId="0" applyNumberFormat="1" applyBorder="1" applyAlignment="1" applyProtection="1">
      <alignment horizontal="center"/>
      <protection locked="0"/>
    </xf>
    <xf numFmtId="0" fontId="41" fillId="2" borderId="14" xfId="0" applyFont="1" applyFill="1" applyBorder="1" applyAlignment="1" applyProtection="1">
      <alignment horizontal="left"/>
      <protection locked="0"/>
    </xf>
    <xf numFmtId="0" fontId="41" fillId="2" borderId="15" xfId="0" applyFont="1" applyFill="1" applyBorder="1" applyAlignment="1" applyProtection="1">
      <alignment horizontal="left"/>
      <protection locked="0"/>
    </xf>
    <xf numFmtId="0" fontId="41" fillId="2" borderId="16" xfId="0" applyFont="1" applyFill="1" applyBorder="1" applyAlignment="1" applyProtection="1">
      <alignment horizontal="left"/>
      <protection locked="0"/>
    </xf>
    <xf numFmtId="9" fontId="4" fillId="11" borderId="8" xfId="0" applyNumberFormat="1" applyFont="1" applyFill="1" applyBorder="1" applyAlignment="1" applyProtection="1">
      <alignment horizontal="center"/>
      <protection locked="0"/>
    </xf>
    <xf numFmtId="3" fontId="31" fillId="12" borderId="35" xfId="0" applyNumberFormat="1" applyFont="1" applyFill="1" applyBorder="1" applyAlignment="1">
      <alignment horizontal="center"/>
    </xf>
    <xf numFmtId="3" fontId="31" fillId="12" borderId="36" xfId="0" applyNumberFormat="1" applyFont="1" applyFill="1" applyBorder="1" applyAlignment="1">
      <alignment horizontal="center"/>
    </xf>
    <xf numFmtId="49" fontId="40" fillId="9" borderId="14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42" fillId="0" borderId="0" xfId="0" applyFont="1"/>
    <xf numFmtId="44" fontId="42" fillId="0" borderId="7" xfId="0" applyNumberFormat="1" applyFont="1" applyBorder="1"/>
    <xf numFmtId="10" fontId="42" fillId="0" borderId="8" xfId="0" applyNumberFormat="1" applyFont="1" applyBorder="1"/>
    <xf numFmtId="3" fontId="41" fillId="2" borderId="15" xfId="0" applyNumberFormat="1" applyFont="1" applyFill="1" applyBorder="1" applyAlignment="1" applyProtection="1">
      <alignment horizontal="center"/>
      <protection locked="0"/>
    </xf>
    <xf numFmtId="10" fontId="5" fillId="9" borderId="3" xfId="0" applyNumberFormat="1" applyFont="1" applyFill="1" applyBorder="1" applyAlignment="1" applyProtection="1">
      <alignment horizontal="center"/>
    </xf>
    <xf numFmtId="164" fontId="5" fillId="9" borderId="4" xfId="0" applyNumberFormat="1" applyFont="1" applyFill="1" applyBorder="1" applyAlignment="1" applyProtection="1"/>
    <xf numFmtId="164" fontId="5" fillId="0" borderId="0" xfId="0" applyNumberFormat="1" applyFont="1" applyProtection="1"/>
    <xf numFmtId="164" fontId="5" fillId="9" borderId="4" xfId="0" applyNumberFormat="1" applyFont="1" applyFill="1" applyBorder="1" applyProtection="1"/>
    <xf numFmtId="164" fontId="5" fillId="0" borderId="0" xfId="0" applyNumberFormat="1" applyFont="1" applyFill="1" applyProtection="1"/>
    <xf numFmtId="164" fontId="5" fillId="10" borderId="0" xfId="0" applyNumberFormat="1" applyFont="1" applyFill="1" applyProtection="1"/>
    <xf numFmtId="164" fontId="18" fillId="9" borderId="4" xfId="0" applyNumberFormat="1" applyFont="1" applyFill="1" applyBorder="1" applyProtection="1"/>
    <xf numFmtId="44" fontId="41" fillId="4" borderId="1" xfId="0" applyNumberFormat="1" applyFont="1" applyFill="1" applyBorder="1" applyProtection="1">
      <protection locked="0"/>
    </xf>
    <xf numFmtId="10" fontId="0" fillId="4" borderId="2" xfId="0" applyNumberFormat="1" applyFill="1" applyBorder="1"/>
    <xf numFmtId="44" fontId="41" fillId="4" borderId="3" xfId="0" applyNumberFormat="1" applyFont="1" applyFill="1" applyBorder="1" applyProtection="1">
      <protection locked="0"/>
    </xf>
    <xf numFmtId="164" fontId="1" fillId="0" borderId="50" xfId="0" applyNumberFormat="1" applyFont="1" applyBorder="1" applyProtection="1">
      <protection locked="0"/>
    </xf>
    <xf numFmtId="164" fontId="1" fillId="0" borderId="54" xfId="0" applyNumberFormat="1" applyFont="1" applyBorder="1" applyProtection="1">
      <protection locked="0"/>
    </xf>
    <xf numFmtId="164" fontId="0" fillId="16" borderId="50" xfId="0" applyNumberFormat="1" applyFill="1" applyBorder="1" applyAlignment="1" applyProtection="1">
      <alignment horizontal="center"/>
      <protection locked="0"/>
    </xf>
    <xf numFmtId="164" fontId="0" fillId="16" borderId="54" xfId="0" applyNumberFormat="1" applyFill="1" applyBorder="1" applyAlignment="1" applyProtection="1">
      <alignment horizontal="center"/>
      <protection locked="0"/>
    </xf>
    <xf numFmtId="164" fontId="33" fillId="16" borderId="50" xfId="0" applyNumberFormat="1" applyFont="1" applyFill="1" applyBorder="1" applyAlignment="1" applyProtection="1">
      <alignment horizontal="center"/>
      <protection locked="0"/>
    </xf>
    <xf numFmtId="164" fontId="0" fillId="4" borderId="55" xfId="0" applyNumberFormat="1" applyFill="1" applyBorder="1" applyAlignment="1" applyProtection="1">
      <alignment horizontal="center" wrapText="1"/>
      <protection locked="0"/>
    </xf>
    <xf numFmtId="164" fontId="0" fillId="4" borderId="56" xfId="0" applyNumberFormat="1" applyFill="1" applyBorder="1" applyAlignment="1" applyProtection="1">
      <alignment horizontal="center" wrapText="1"/>
      <protection locked="0"/>
    </xf>
    <xf numFmtId="164" fontId="36" fillId="16" borderId="50" xfId="0" applyNumberFormat="1" applyFont="1" applyFill="1" applyBorder="1" applyAlignment="1" applyProtection="1">
      <alignment horizontal="center"/>
      <protection locked="0"/>
    </xf>
    <xf numFmtId="3" fontId="22" fillId="12" borderId="35" xfId="0" applyNumberFormat="1" applyFont="1" applyFill="1" applyBorder="1" applyAlignment="1" applyProtection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4" fillId="17" borderId="1" xfId="0" applyFont="1" applyFill="1" applyBorder="1" applyAlignment="1">
      <alignment horizontal="center"/>
    </xf>
    <xf numFmtId="0" fontId="44" fillId="17" borderId="28" xfId="0" applyFont="1" applyFill="1" applyBorder="1" applyAlignment="1">
      <alignment horizontal="center"/>
    </xf>
    <xf numFmtId="0" fontId="44" fillId="17" borderId="2" xfId="0" applyFont="1" applyFill="1" applyBorder="1" applyAlignment="1">
      <alignment horizontal="center"/>
    </xf>
    <xf numFmtId="0" fontId="44" fillId="17" borderId="29" xfId="0" applyFont="1" applyFill="1" applyBorder="1" applyAlignment="1">
      <alignment horizontal="center"/>
    </xf>
    <xf numFmtId="169" fontId="44" fillId="17" borderId="6" xfId="0" applyNumberFormat="1" applyFont="1" applyFill="1" applyBorder="1" applyAlignment="1">
      <alignment horizontal="center"/>
    </xf>
    <xf numFmtId="0" fontId="44" fillId="17" borderId="3" xfId="0" applyFont="1" applyFill="1" applyBorder="1" applyAlignment="1">
      <alignment horizontal="center"/>
    </xf>
    <xf numFmtId="0" fontId="44" fillId="17" borderId="0" xfId="0" applyFont="1" applyFill="1" applyAlignment="1">
      <alignment horizontal="center"/>
    </xf>
    <xf numFmtId="0" fontId="44" fillId="17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45" fillId="17" borderId="29" xfId="0" applyNumberFormat="1" applyFont="1" applyFill="1" applyBorder="1" applyAlignment="1" applyProtection="1">
      <alignment horizontal="center"/>
      <protection locked="0"/>
    </xf>
    <xf numFmtId="169" fontId="45" fillId="17" borderId="29" xfId="0" applyNumberFormat="1" applyFont="1" applyFill="1" applyBorder="1" applyAlignment="1" applyProtection="1">
      <alignment horizontal="center"/>
      <protection locked="0"/>
    </xf>
    <xf numFmtId="44" fontId="22" fillId="12" borderId="0" xfId="0" applyNumberFormat="1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/>
    </xf>
    <xf numFmtId="0" fontId="25" fillId="13" borderId="28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4" xfId="0" applyFont="1" applyFill="1" applyBorder="1" applyAlignment="1">
      <alignment horizontal="center"/>
    </xf>
    <xf numFmtId="49" fontId="30" fillId="12" borderId="7" xfId="0" applyNumberFormat="1" applyFont="1" applyFill="1" applyBorder="1" applyAlignment="1">
      <alignment horizontal="center" wrapText="1"/>
    </xf>
    <xf numFmtId="49" fontId="30" fillId="12" borderId="34" xfId="0" applyNumberFormat="1" applyFont="1" applyFill="1" applyBorder="1" applyAlignment="1">
      <alignment horizontal="center" wrapText="1"/>
    </xf>
    <xf numFmtId="0" fontId="30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3" fillId="12" borderId="0" xfId="0" applyFont="1" applyFill="1" applyAlignment="1">
      <alignment horizontal="center" vertical="center" wrapText="1"/>
    </xf>
    <xf numFmtId="0" fontId="43" fillId="12" borderId="29" xfId="0" applyFont="1" applyFill="1" applyBorder="1" applyAlignment="1">
      <alignment horizontal="center" vertical="center" wrapText="1"/>
    </xf>
    <xf numFmtId="0" fontId="41" fillId="13" borderId="7" xfId="0" applyFont="1" applyFill="1" applyBorder="1" applyAlignment="1" applyProtection="1">
      <alignment horizontal="center"/>
      <protection locked="0"/>
    </xf>
    <xf numFmtId="0" fontId="40" fillId="13" borderId="62" xfId="0" applyFont="1" applyFill="1" applyBorder="1" applyAlignment="1">
      <alignment horizontal="center" wrapText="1"/>
    </xf>
    <xf numFmtId="0" fontId="41" fillId="13" borderId="62" xfId="0" applyFont="1" applyFill="1" applyBorder="1" applyAlignment="1" applyProtection="1">
      <alignment horizontal="center"/>
      <protection locked="0"/>
    </xf>
    <xf numFmtId="0" fontId="40" fillId="13" borderId="62" xfId="0" applyFont="1" applyFill="1" applyBorder="1" applyAlignment="1">
      <alignment horizontal="center"/>
    </xf>
    <xf numFmtId="1" fontId="41" fillId="13" borderId="62" xfId="0" applyNumberFormat="1" applyFont="1" applyFill="1" applyBorder="1" applyAlignment="1" applyProtection="1">
      <alignment horizontal="center"/>
      <protection locked="0"/>
    </xf>
    <xf numFmtId="10" fontId="41" fillId="13" borderId="62" xfId="0" applyNumberFormat="1" applyFont="1" applyFill="1" applyBorder="1" applyAlignment="1" applyProtection="1">
      <alignment horizontal="center"/>
      <protection locked="0"/>
    </xf>
    <xf numFmtId="3" fontId="40" fillId="13" borderId="8" xfId="0" applyNumberFormat="1" applyFont="1" applyFill="1" applyBorder="1" applyAlignment="1">
      <alignment horizontal="center"/>
    </xf>
    <xf numFmtId="3" fontId="46" fillId="17" borderId="5" xfId="0" applyNumberFormat="1" applyFont="1" applyFill="1" applyBorder="1" applyAlignment="1" applyProtection="1">
      <alignment horizontal="center"/>
    </xf>
  </cellXfs>
  <cellStyles count="190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 2" xfId="5" xr:uid="{00000000-0005-0000-0000-000058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Monétaire" xfId="1" builtinId="4"/>
    <cellStyle name="Monétaire 2" xfId="6" xr:uid="{00000000-0005-0000-0000-0000AF000000}"/>
    <cellStyle name="Monétaire 2 2" xfId="7" xr:uid="{00000000-0005-0000-0000-0000B0000000}"/>
    <cellStyle name="Monétaire 3" xfId="8" xr:uid="{00000000-0005-0000-0000-0000B1000000}"/>
    <cellStyle name="Normal" xfId="0" builtinId="0"/>
    <cellStyle name="Normal 2" xfId="9" xr:uid="{00000000-0005-0000-0000-0000B3000000}"/>
    <cellStyle name="Normal 2 2" xfId="10" xr:uid="{00000000-0005-0000-0000-0000B4000000}"/>
    <cellStyle name="Normal 2 2 2" xfId="11" xr:uid="{00000000-0005-0000-0000-0000B5000000}"/>
    <cellStyle name="Pourcentage 2" xfId="12" xr:uid="{00000000-0005-0000-0000-0000B6000000}"/>
    <cellStyle name="Satisfaisant" xfId="13" xr:uid="{00000000-0005-0000-0000-0000B7000000}"/>
    <cellStyle name="Titre" xfId="14" xr:uid="{00000000-0005-0000-0000-0000B8000000}"/>
    <cellStyle name="Titre 1" xfId="15" xr:uid="{00000000-0005-0000-0000-0000B9000000}"/>
    <cellStyle name="Titre 2" xfId="16" xr:uid="{00000000-0005-0000-0000-0000BA000000}"/>
    <cellStyle name="Titre 3" xfId="17" xr:uid="{00000000-0005-0000-0000-0000BB000000}"/>
    <cellStyle name="Titre 4" xfId="18" xr:uid="{00000000-0005-0000-0000-0000BC000000}"/>
    <cellStyle name="Vérification" xfId="19" xr:uid="{00000000-0005-0000-0000-0000BD000000}"/>
  </cellStyles>
  <dxfs count="0"/>
  <tableStyles count="0" defaultTableStyle="TableStyleMedium9" defaultPivotStyle="PivotStyleMedium4"/>
  <colors>
    <mruColors>
      <color rgb="FF272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A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17" max="17" width="9.83203125" bestFit="1" customWidth="1"/>
    <col min="18" max="18" width="2.5" bestFit="1" customWidth="1"/>
    <col min="19" max="19" width="2" bestFit="1" customWidth="1"/>
    <col min="20" max="20" width="7.5" bestFit="1" customWidth="1"/>
    <col min="21" max="21" width="3.1640625" bestFit="1" customWidth="1"/>
    <col min="22" max="22" width="9.1640625" bestFit="1" customWidth="1"/>
    <col min="23" max="23" width="2" bestFit="1" customWidth="1"/>
    <col min="24" max="24" width="2.6640625" bestFit="1" customWidth="1"/>
    <col min="25" max="25" width="19.5" customWidth="1"/>
  </cols>
  <sheetData>
    <row r="1" spans="2:27" ht="14" thickBot="1" x14ac:dyDescent="0.2"/>
    <row r="2" spans="2:27" ht="19" thickTop="1" x14ac:dyDescent="0.2">
      <c r="B2" s="310" t="str">
        <f>'État des Résultats'!C2</f>
        <v>Restaurant avec service complet inc.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2"/>
      <c r="Q2" s="298" t="s">
        <v>85</v>
      </c>
      <c r="R2" s="299" t="s">
        <v>86</v>
      </c>
      <c r="S2" s="299" t="s">
        <v>87</v>
      </c>
      <c r="T2" s="299" t="s">
        <v>88</v>
      </c>
      <c r="U2" s="299" t="s">
        <v>89</v>
      </c>
      <c r="V2" s="299" t="s">
        <v>90</v>
      </c>
      <c r="W2" s="299" t="s">
        <v>91</v>
      </c>
      <c r="X2" s="299" t="s">
        <v>92</v>
      </c>
      <c r="Y2" s="300" t="s">
        <v>93</v>
      </c>
    </row>
    <row r="3" spans="2:27" ht="18" x14ac:dyDescent="0.2">
      <c r="B3" s="313" t="str">
        <f>+'État des Résultats'!C4</f>
        <v>Calendrier du 1er janvier 2018 au 31 décembre 2018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5"/>
      <c r="Q3" s="303"/>
      <c r="R3" s="304"/>
      <c r="S3" s="304"/>
      <c r="T3" s="304"/>
      <c r="U3" s="304"/>
      <c r="V3" s="304"/>
      <c r="W3" s="304"/>
      <c r="X3" s="304"/>
      <c r="Y3" s="305"/>
    </row>
    <row r="4" spans="2:27" ht="19" thickBot="1" x14ac:dyDescent="0.2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Q4" s="329">
        <f>AA6</f>
        <v>0.01</v>
      </c>
      <c r="R4" s="301" t="str">
        <f>+R2</f>
        <v>x</v>
      </c>
      <c r="S4" s="301" t="str">
        <f>+S2</f>
        <v>(</v>
      </c>
      <c r="T4" s="307">
        <v>1</v>
      </c>
      <c r="U4" s="301" t="str">
        <f>+U2</f>
        <v xml:space="preserve">x </v>
      </c>
      <c r="V4" s="308">
        <v>1</v>
      </c>
      <c r="W4" s="301" t="str">
        <f>+W2</f>
        <v>)</v>
      </c>
      <c r="X4" s="301" t="str">
        <f>+X2</f>
        <v>=</v>
      </c>
      <c r="Y4" s="302">
        <f>+(T4*V4)*Q4</f>
        <v>0.01</v>
      </c>
    </row>
    <row r="5" spans="2:27" ht="15" thickTop="1" thickBot="1" x14ac:dyDescent="0.2">
      <c r="B5" s="132"/>
      <c r="C5" s="133"/>
      <c r="D5" s="134" t="s">
        <v>29</v>
      </c>
      <c r="E5" s="134" t="s">
        <v>30</v>
      </c>
      <c r="F5" s="134" t="s">
        <v>31</v>
      </c>
      <c r="G5" s="134" t="s">
        <v>2</v>
      </c>
      <c r="H5" s="134" t="s">
        <v>32</v>
      </c>
      <c r="I5" s="134" t="s">
        <v>33</v>
      </c>
      <c r="J5" s="134" t="s">
        <v>34</v>
      </c>
      <c r="K5" s="134" t="s">
        <v>35</v>
      </c>
      <c r="L5" s="134" t="s">
        <v>36</v>
      </c>
      <c r="M5" s="134" t="s">
        <v>37</v>
      </c>
      <c r="N5" s="134" t="s">
        <v>38</v>
      </c>
      <c r="O5" s="135" t="s">
        <v>39</v>
      </c>
      <c r="Q5" s="306"/>
      <c r="R5" s="306"/>
      <c r="S5" s="306"/>
      <c r="T5" s="306"/>
      <c r="U5" s="306"/>
      <c r="V5" s="306"/>
      <c r="W5" s="306"/>
      <c r="X5" s="306"/>
      <c r="Y5" s="306"/>
    </row>
    <row r="6" spans="2:27" ht="15" thickTop="1" thickBot="1" x14ac:dyDescent="0.2">
      <c r="B6" s="136"/>
      <c r="C6" s="137"/>
      <c r="D6" s="138" t="s">
        <v>48</v>
      </c>
      <c r="E6" s="138" t="s">
        <v>49</v>
      </c>
      <c r="F6" s="138" t="s">
        <v>50</v>
      </c>
      <c r="G6" s="138" t="s">
        <v>51</v>
      </c>
      <c r="H6" s="138" t="s">
        <v>52</v>
      </c>
      <c r="I6" s="138" t="s">
        <v>53</v>
      </c>
      <c r="J6" s="138" t="s">
        <v>54</v>
      </c>
      <c r="K6" s="138" t="s">
        <v>55</v>
      </c>
      <c r="L6" s="138" t="s">
        <v>56</v>
      </c>
      <c r="M6" s="138" t="s">
        <v>57</v>
      </c>
      <c r="N6" s="138" t="s">
        <v>58</v>
      </c>
      <c r="O6" s="139" t="s">
        <v>59</v>
      </c>
      <c r="Q6" s="322">
        <v>1</v>
      </c>
      <c r="R6" s="323" t="s">
        <v>86</v>
      </c>
      <c r="S6" s="323"/>
      <c r="T6" s="324">
        <v>1</v>
      </c>
      <c r="U6" s="325" t="s">
        <v>86</v>
      </c>
      <c r="V6" s="326">
        <v>1</v>
      </c>
      <c r="W6" s="323" t="s">
        <v>86</v>
      </c>
      <c r="X6" s="323"/>
      <c r="Y6" s="327">
        <v>0.01</v>
      </c>
      <c r="Z6" s="325" t="s">
        <v>92</v>
      </c>
      <c r="AA6" s="328">
        <f>+Q6*T6*V6*Y6</f>
        <v>0.01</v>
      </c>
    </row>
    <row r="7" spans="2:27" ht="15" thickTop="1" thickBot="1" x14ac:dyDescent="0.2">
      <c r="B7" s="316" t="s">
        <v>64</v>
      </c>
      <c r="C7" s="317"/>
      <c r="D7" s="296">
        <f>'État des Résultats'!C7</f>
        <v>1</v>
      </c>
      <c r="E7" s="270">
        <f t="shared" ref="E7:O7" si="0">+D7</f>
        <v>1</v>
      </c>
      <c r="F7" s="270">
        <f t="shared" si="0"/>
        <v>1</v>
      </c>
      <c r="G7" s="270">
        <f t="shared" si="0"/>
        <v>1</v>
      </c>
      <c r="H7" s="270">
        <f t="shared" si="0"/>
        <v>1</v>
      </c>
      <c r="I7" s="270">
        <f t="shared" si="0"/>
        <v>1</v>
      </c>
      <c r="J7" s="270">
        <f t="shared" si="0"/>
        <v>1</v>
      </c>
      <c r="K7" s="270">
        <f t="shared" si="0"/>
        <v>1</v>
      </c>
      <c r="L7" s="270">
        <f t="shared" si="0"/>
        <v>1</v>
      </c>
      <c r="M7" s="270">
        <f t="shared" si="0"/>
        <v>1</v>
      </c>
      <c r="N7" s="270">
        <f t="shared" si="0"/>
        <v>1</v>
      </c>
      <c r="O7" s="271">
        <f t="shared" si="0"/>
        <v>1</v>
      </c>
    </row>
    <row r="8" spans="2:27" ht="15" thickTop="1" thickBot="1" x14ac:dyDescent="0.2">
      <c r="B8" s="318" t="s">
        <v>40</v>
      </c>
      <c r="C8" s="319"/>
      <c r="D8" s="140">
        <v>31</v>
      </c>
      <c r="E8" s="140">
        <v>28</v>
      </c>
      <c r="F8" s="140">
        <v>31</v>
      </c>
      <c r="G8" s="140">
        <v>30</v>
      </c>
      <c r="H8" s="140">
        <v>31</v>
      </c>
      <c r="I8" s="140">
        <v>30</v>
      </c>
      <c r="J8" s="140">
        <v>31</v>
      </c>
      <c r="K8" s="140">
        <v>31</v>
      </c>
      <c r="L8" s="140">
        <v>30</v>
      </c>
      <c r="M8" s="140">
        <v>31</v>
      </c>
      <c r="N8" s="140">
        <v>30</v>
      </c>
      <c r="O8" s="141">
        <v>31</v>
      </c>
      <c r="P8" s="142" t="s">
        <v>0</v>
      </c>
      <c r="Q8" s="170">
        <f>+D8+E8+F8+G8+H8+I8+J8+K8+L8+M8+N8+O8</f>
        <v>365</v>
      </c>
    </row>
    <row r="9" spans="2:27" ht="14" thickTop="1" x14ac:dyDescent="0.15">
      <c r="B9" s="143">
        <v>1</v>
      </c>
      <c r="C9" s="171" t="s">
        <v>41</v>
      </c>
      <c r="D9" s="206"/>
      <c r="E9" s="206"/>
      <c r="F9" s="206"/>
      <c r="G9" s="210"/>
      <c r="H9" s="211"/>
      <c r="I9" s="212"/>
      <c r="J9" s="210"/>
      <c r="K9" s="210"/>
      <c r="L9" s="210"/>
      <c r="M9" s="210"/>
      <c r="N9" s="210"/>
      <c r="O9" s="213"/>
    </row>
    <row r="10" spans="2:27" x14ac:dyDescent="0.15">
      <c r="B10" s="172" t="s">
        <v>0</v>
      </c>
      <c r="C10" s="173" t="s">
        <v>42</v>
      </c>
      <c r="D10" s="207"/>
      <c r="E10" s="207"/>
      <c r="F10" s="207"/>
      <c r="G10" s="214"/>
      <c r="H10" s="215"/>
      <c r="I10" s="216"/>
      <c r="J10" s="214"/>
      <c r="K10" s="217"/>
      <c r="L10" s="290"/>
      <c r="M10" s="290"/>
      <c r="N10" s="214"/>
      <c r="O10" s="218"/>
    </row>
    <row r="11" spans="2:27" x14ac:dyDescent="0.15">
      <c r="B11" s="172" t="s">
        <v>0</v>
      </c>
      <c r="C11" s="173" t="s">
        <v>43</v>
      </c>
      <c r="D11" s="208"/>
      <c r="E11" s="207"/>
      <c r="F11" s="207"/>
      <c r="G11" s="214"/>
      <c r="H11" s="215"/>
      <c r="I11" s="216"/>
      <c r="J11" s="219"/>
      <c r="K11" s="217"/>
      <c r="L11" s="290"/>
      <c r="M11" s="290"/>
      <c r="N11" s="214"/>
      <c r="O11" s="218"/>
    </row>
    <row r="12" spans="2:27" x14ac:dyDescent="0.15">
      <c r="B12" s="172" t="s">
        <v>0</v>
      </c>
      <c r="C12" s="173" t="s">
        <v>44</v>
      </c>
      <c r="D12" s="288"/>
      <c r="E12" s="207"/>
      <c r="F12" s="207"/>
      <c r="G12" s="214"/>
      <c r="H12" s="215"/>
      <c r="I12" s="216"/>
      <c r="J12" s="214"/>
      <c r="K12" s="217"/>
      <c r="L12" s="290"/>
      <c r="M12" s="290"/>
      <c r="N12" s="214"/>
      <c r="O12" s="218"/>
      <c r="Q12" s="6" t="s">
        <v>0</v>
      </c>
    </row>
    <row r="13" spans="2:27" x14ac:dyDescent="0.15">
      <c r="B13" s="172" t="s">
        <v>0</v>
      </c>
      <c r="C13" s="173" t="s">
        <v>45</v>
      </c>
      <c r="D13" s="288"/>
      <c r="E13" s="207"/>
      <c r="F13" s="207"/>
      <c r="G13" s="214"/>
      <c r="H13" s="215"/>
      <c r="I13" s="216"/>
      <c r="J13" s="214"/>
      <c r="K13" s="217"/>
      <c r="L13" s="290"/>
      <c r="M13" s="290"/>
      <c r="N13" s="214"/>
      <c r="O13" s="218"/>
      <c r="Q13" s="6" t="s">
        <v>0</v>
      </c>
    </row>
    <row r="14" spans="2:27" x14ac:dyDescent="0.15">
      <c r="B14" s="172" t="s">
        <v>0</v>
      </c>
      <c r="C14" s="173" t="s">
        <v>46</v>
      </c>
      <c r="D14" s="288"/>
      <c r="E14" s="207"/>
      <c r="F14" s="207"/>
      <c r="G14" s="214"/>
      <c r="H14" s="215"/>
      <c r="I14" s="216"/>
      <c r="J14" s="214"/>
      <c r="K14" s="220"/>
      <c r="L14" s="290"/>
      <c r="M14" s="290"/>
      <c r="N14" s="214"/>
      <c r="O14" s="218"/>
    </row>
    <row r="15" spans="2:27" ht="14" thickBot="1" x14ac:dyDescent="0.2">
      <c r="B15" s="174" t="s">
        <v>0</v>
      </c>
      <c r="C15" s="175" t="s">
        <v>47</v>
      </c>
      <c r="D15" s="289"/>
      <c r="E15" s="209"/>
      <c r="F15" s="221"/>
      <c r="G15" s="222"/>
      <c r="H15" s="223"/>
      <c r="I15" s="223"/>
      <c r="J15" s="223"/>
      <c r="K15" s="224"/>
      <c r="L15" s="291"/>
      <c r="M15" s="291"/>
      <c r="N15" s="223"/>
      <c r="O15" s="225"/>
    </row>
    <row r="16" spans="2:27" ht="14" thickTop="1" x14ac:dyDescent="0.15">
      <c r="B16" s="176">
        <v>2</v>
      </c>
      <c r="C16" s="173" t="s">
        <v>41</v>
      </c>
      <c r="D16" s="226"/>
      <c r="E16" s="207"/>
      <c r="F16" s="227"/>
      <c r="G16" s="214"/>
      <c r="H16" s="214"/>
      <c r="I16" s="228"/>
      <c r="J16" s="214"/>
      <c r="K16" s="220"/>
      <c r="L16" s="292"/>
      <c r="M16" s="290"/>
      <c r="N16" s="214"/>
      <c r="O16" s="218"/>
    </row>
    <row r="17" spans="2:15" x14ac:dyDescent="0.15">
      <c r="B17" s="172" t="s">
        <v>0</v>
      </c>
      <c r="C17" s="173" t="s">
        <v>42</v>
      </c>
      <c r="D17" s="288"/>
      <c r="E17" s="207"/>
      <c r="F17" s="227"/>
      <c r="G17" s="214"/>
      <c r="H17" s="214"/>
      <c r="I17" s="229"/>
      <c r="J17" s="214"/>
      <c r="K17" s="220"/>
      <c r="L17" s="290"/>
      <c r="M17" s="290"/>
      <c r="N17" s="214"/>
      <c r="O17" s="218"/>
    </row>
    <row r="18" spans="2:15" x14ac:dyDescent="0.15">
      <c r="B18" s="172" t="s">
        <v>0</v>
      </c>
      <c r="C18" s="173" t="s">
        <v>43</v>
      </c>
      <c r="D18" s="288"/>
      <c r="E18" s="207"/>
      <c r="F18" s="227"/>
      <c r="G18" s="214"/>
      <c r="H18" s="214"/>
      <c r="I18" s="230"/>
      <c r="J18" s="214"/>
      <c r="K18" s="220"/>
      <c r="L18" s="290"/>
      <c r="M18" s="290"/>
      <c r="N18" s="214"/>
      <c r="O18" s="218"/>
    </row>
    <row r="19" spans="2:15" x14ac:dyDescent="0.15">
      <c r="B19" s="172" t="s">
        <v>0</v>
      </c>
      <c r="C19" s="173" t="s">
        <v>44</v>
      </c>
      <c r="D19" s="288"/>
      <c r="E19" s="207"/>
      <c r="F19" s="227"/>
      <c r="G19" s="214"/>
      <c r="H19" s="214"/>
      <c r="I19" s="228"/>
      <c r="J19" s="220"/>
      <c r="K19" s="220"/>
      <c r="L19" s="290"/>
      <c r="M19" s="290"/>
      <c r="N19" s="214"/>
      <c r="O19" s="218"/>
    </row>
    <row r="20" spans="2:15" x14ac:dyDescent="0.15">
      <c r="B20" s="172" t="s">
        <v>0</v>
      </c>
      <c r="C20" s="173" t="s">
        <v>45</v>
      </c>
      <c r="D20" s="288"/>
      <c r="E20" s="207"/>
      <c r="F20" s="227"/>
      <c r="G20" s="219"/>
      <c r="H20" s="214"/>
      <c r="I20" s="230"/>
      <c r="J20" s="220"/>
      <c r="K20" s="220"/>
      <c r="L20" s="290"/>
      <c r="M20" s="290"/>
      <c r="N20" s="214"/>
      <c r="O20" s="218"/>
    </row>
    <row r="21" spans="2:15" x14ac:dyDescent="0.15">
      <c r="B21" s="172" t="s">
        <v>0</v>
      </c>
      <c r="C21" s="173" t="s">
        <v>46</v>
      </c>
      <c r="D21" s="288"/>
      <c r="E21" s="207"/>
      <c r="F21" s="227"/>
      <c r="G21" s="214"/>
      <c r="H21" s="214"/>
      <c r="I21" s="214"/>
      <c r="J21" s="220"/>
      <c r="K21" s="220"/>
      <c r="L21" s="290"/>
      <c r="M21" s="290"/>
      <c r="N21" s="214"/>
      <c r="O21" s="218"/>
    </row>
    <row r="22" spans="2:15" ht="14" thickBot="1" x14ac:dyDescent="0.2">
      <c r="B22" s="174" t="s">
        <v>0</v>
      </c>
      <c r="C22" s="175" t="s">
        <v>47</v>
      </c>
      <c r="D22" s="289"/>
      <c r="E22" s="209"/>
      <c r="F22" s="221"/>
      <c r="G22" s="231"/>
      <c r="H22" s="232"/>
      <c r="I22" s="223"/>
      <c r="J22" s="224"/>
      <c r="K22" s="224"/>
      <c r="L22" s="291"/>
      <c r="M22" s="291"/>
      <c r="N22" s="223"/>
      <c r="O22" s="225"/>
    </row>
    <row r="23" spans="2:15" ht="14" thickTop="1" x14ac:dyDescent="0.15">
      <c r="B23" s="176">
        <v>3</v>
      </c>
      <c r="C23" s="173" t="s">
        <v>41</v>
      </c>
      <c r="D23" s="207"/>
      <c r="E23" s="207"/>
      <c r="F23" s="207"/>
      <c r="G23" s="233"/>
      <c r="H23" s="214"/>
      <c r="I23" s="214"/>
      <c r="J23" s="220"/>
      <c r="K23" s="214"/>
      <c r="L23" s="290"/>
      <c r="M23" s="292"/>
      <c r="N23" s="214"/>
      <c r="O23" s="218"/>
    </row>
    <row r="24" spans="2:15" x14ac:dyDescent="0.15">
      <c r="B24" s="172" t="s">
        <v>0</v>
      </c>
      <c r="C24" s="173" t="s">
        <v>42</v>
      </c>
      <c r="D24" s="288"/>
      <c r="E24" s="207"/>
      <c r="F24" s="207"/>
      <c r="G24" s="214"/>
      <c r="H24" s="214"/>
      <c r="I24" s="214"/>
      <c r="J24" s="220"/>
      <c r="K24" s="214"/>
      <c r="L24" s="290"/>
      <c r="M24" s="290"/>
      <c r="N24" s="214"/>
      <c r="O24" s="218"/>
    </row>
    <row r="25" spans="2:15" x14ac:dyDescent="0.15">
      <c r="B25" s="172" t="s">
        <v>0</v>
      </c>
      <c r="C25" s="173" t="s">
        <v>43</v>
      </c>
      <c r="D25" s="288"/>
      <c r="E25" s="207"/>
      <c r="F25" s="207"/>
      <c r="G25" s="214"/>
      <c r="H25" s="214"/>
      <c r="I25" s="214"/>
      <c r="J25" s="220"/>
      <c r="K25" s="214"/>
      <c r="L25" s="290"/>
      <c r="M25" s="290"/>
      <c r="N25" s="234"/>
      <c r="O25" s="218"/>
    </row>
    <row r="26" spans="2:15" x14ac:dyDescent="0.15">
      <c r="B26" s="172" t="s">
        <v>0</v>
      </c>
      <c r="C26" s="173" t="s">
        <v>44</v>
      </c>
      <c r="D26" s="288"/>
      <c r="E26" s="207"/>
      <c r="F26" s="207"/>
      <c r="G26" s="214"/>
      <c r="H26" s="214"/>
      <c r="I26" s="228"/>
      <c r="J26" s="220"/>
      <c r="K26" s="214"/>
      <c r="L26" s="290"/>
      <c r="M26" s="290"/>
      <c r="N26" s="214"/>
      <c r="O26" s="218"/>
    </row>
    <row r="27" spans="2:15" x14ac:dyDescent="0.15">
      <c r="B27" s="172" t="s">
        <v>0</v>
      </c>
      <c r="C27" s="173" t="s">
        <v>45</v>
      </c>
      <c r="D27" s="288"/>
      <c r="E27" s="235"/>
      <c r="F27" s="207"/>
      <c r="G27" s="214"/>
      <c r="H27" s="214"/>
      <c r="I27" s="230"/>
      <c r="J27" s="220"/>
      <c r="K27" s="214"/>
      <c r="L27" s="290"/>
      <c r="M27" s="290"/>
      <c r="N27" s="214"/>
      <c r="O27" s="218"/>
    </row>
    <row r="28" spans="2:15" x14ac:dyDescent="0.15">
      <c r="B28" s="172" t="s">
        <v>0</v>
      </c>
      <c r="C28" s="173" t="s">
        <v>46</v>
      </c>
      <c r="D28" s="288"/>
      <c r="E28" s="207"/>
      <c r="F28" s="207"/>
      <c r="G28" s="214"/>
      <c r="H28" s="214"/>
      <c r="I28" s="214"/>
      <c r="J28" s="220"/>
      <c r="K28" s="214"/>
      <c r="L28" s="290"/>
      <c r="M28" s="290"/>
      <c r="N28" s="214"/>
      <c r="O28" s="218"/>
    </row>
    <row r="29" spans="2:15" ht="14" thickBot="1" x14ac:dyDescent="0.2">
      <c r="B29" s="174" t="s">
        <v>0</v>
      </c>
      <c r="C29" s="175" t="s">
        <v>47</v>
      </c>
      <c r="D29" s="289"/>
      <c r="E29" s="209"/>
      <c r="F29" s="209"/>
      <c r="G29" s="223"/>
      <c r="H29" s="223"/>
      <c r="I29" s="232"/>
      <c r="J29" s="224"/>
      <c r="K29" s="223"/>
      <c r="L29" s="291"/>
      <c r="M29" s="291"/>
      <c r="N29" s="223"/>
      <c r="O29" s="225"/>
    </row>
    <row r="30" spans="2:15" ht="14" thickTop="1" x14ac:dyDescent="0.15">
      <c r="B30" s="176">
        <v>4</v>
      </c>
      <c r="C30" s="173" t="s">
        <v>41</v>
      </c>
      <c r="D30" s="288"/>
      <c r="E30" s="207"/>
      <c r="F30" s="207"/>
      <c r="G30" s="214"/>
      <c r="H30" s="219"/>
      <c r="I30" s="214"/>
      <c r="J30" s="214"/>
      <c r="K30" s="214"/>
      <c r="L30" s="290"/>
      <c r="M30" s="290"/>
      <c r="N30" s="214"/>
      <c r="O30" s="218"/>
    </row>
    <row r="31" spans="2:15" x14ac:dyDescent="0.15">
      <c r="B31" s="172" t="s">
        <v>0</v>
      </c>
      <c r="C31" s="173" t="s">
        <v>42</v>
      </c>
      <c r="D31" s="288"/>
      <c r="E31" s="207"/>
      <c r="F31" s="236"/>
      <c r="G31" s="214"/>
      <c r="H31" s="214"/>
      <c r="I31" s="228"/>
      <c r="J31" s="214"/>
      <c r="K31" s="214"/>
      <c r="L31" s="290"/>
      <c r="M31" s="290"/>
      <c r="N31" s="214"/>
      <c r="O31" s="218"/>
    </row>
    <row r="32" spans="2:15" x14ac:dyDescent="0.15">
      <c r="B32" s="172" t="s">
        <v>0</v>
      </c>
      <c r="C32" s="173" t="s">
        <v>43</v>
      </c>
      <c r="D32" s="288"/>
      <c r="E32" s="207"/>
      <c r="F32" s="237"/>
      <c r="G32" s="214"/>
      <c r="H32" s="214"/>
      <c r="I32" s="238"/>
      <c r="J32" s="214"/>
      <c r="K32" s="214"/>
      <c r="L32" s="290"/>
      <c r="M32" s="290"/>
      <c r="N32" s="214"/>
      <c r="O32" s="218"/>
    </row>
    <row r="33" spans="2:15" x14ac:dyDescent="0.15">
      <c r="B33" s="172" t="s">
        <v>0</v>
      </c>
      <c r="C33" s="173" t="s">
        <v>44</v>
      </c>
      <c r="D33" s="288"/>
      <c r="E33" s="207"/>
      <c r="F33" s="237"/>
      <c r="G33" s="214"/>
      <c r="H33" s="214"/>
      <c r="I33" s="214"/>
      <c r="J33" s="214"/>
      <c r="K33" s="214"/>
      <c r="L33" s="290"/>
      <c r="M33" s="290"/>
      <c r="N33" s="214"/>
      <c r="O33" s="239"/>
    </row>
    <row r="34" spans="2:15" x14ac:dyDescent="0.15">
      <c r="B34" s="172" t="s">
        <v>0</v>
      </c>
      <c r="C34" s="173" t="s">
        <v>45</v>
      </c>
      <c r="D34" s="288"/>
      <c r="E34" s="207"/>
      <c r="F34" s="237"/>
      <c r="G34" s="214"/>
      <c r="H34" s="214"/>
      <c r="I34" s="228"/>
      <c r="J34" s="214"/>
      <c r="K34" s="214"/>
      <c r="L34" s="290"/>
      <c r="M34" s="290"/>
      <c r="N34" s="214"/>
      <c r="O34" s="240"/>
    </row>
    <row r="35" spans="2:15" x14ac:dyDescent="0.15">
      <c r="B35" s="172" t="s">
        <v>0</v>
      </c>
      <c r="C35" s="173" t="s">
        <v>46</v>
      </c>
      <c r="D35" s="288"/>
      <c r="E35" s="207"/>
      <c r="F35" s="237"/>
      <c r="G35" s="214"/>
      <c r="H35" s="214"/>
      <c r="I35" s="230"/>
      <c r="J35" s="220"/>
      <c r="K35" s="214"/>
      <c r="L35" s="290"/>
      <c r="M35" s="290"/>
      <c r="N35" s="214"/>
      <c r="O35" s="241"/>
    </row>
    <row r="36" spans="2:15" ht="14" thickBot="1" x14ac:dyDescent="0.2">
      <c r="B36" s="174"/>
      <c r="C36" s="175" t="s">
        <v>47</v>
      </c>
      <c r="D36" s="289"/>
      <c r="E36" s="209"/>
      <c r="F36" s="242"/>
      <c r="G36" s="223"/>
      <c r="H36" s="223"/>
      <c r="I36" s="223"/>
      <c r="J36" s="224"/>
      <c r="K36" s="223"/>
      <c r="L36" s="291"/>
      <c r="M36" s="291"/>
      <c r="N36" s="223"/>
      <c r="O36" s="225"/>
    </row>
    <row r="37" spans="2:15" ht="15" thickTop="1" x14ac:dyDescent="0.15">
      <c r="B37" s="177">
        <v>5</v>
      </c>
      <c r="C37" s="178" t="s">
        <v>41</v>
      </c>
      <c r="D37" s="288"/>
      <c r="E37" s="207"/>
      <c r="F37" s="237"/>
      <c r="G37" s="214"/>
      <c r="H37" s="214"/>
      <c r="I37" s="214"/>
      <c r="J37" s="220"/>
      <c r="K37" s="214"/>
      <c r="L37" s="290"/>
      <c r="M37" s="290"/>
      <c r="N37" s="214"/>
      <c r="O37" s="218"/>
    </row>
    <row r="38" spans="2:15" ht="14" x14ac:dyDescent="0.15">
      <c r="B38" s="179"/>
      <c r="C38" s="180" t="s">
        <v>42</v>
      </c>
      <c r="D38" s="288"/>
      <c r="E38" s="226"/>
      <c r="F38" s="237"/>
      <c r="G38" s="214"/>
      <c r="H38" s="214"/>
      <c r="I38" s="214"/>
      <c r="J38" s="220"/>
      <c r="K38" s="214"/>
      <c r="L38" s="290"/>
      <c r="M38" s="290"/>
      <c r="N38" s="214"/>
      <c r="O38" s="218"/>
    </row>
    <row r="39" spans="2:15" ht="14" x14ac:dyDescent="0.15">
      <c r="B39" s="181"/>
      <c r="C39" s="182" t="s">
        <v>43</v>
      </c>
      <c r="D39" s="288"/>
      <c r="E39" s="288"/>
      <c r="F39" s="207"/>
      <c r="G39" s="214"/>
      <c r="H39" s="214"/>
      <c r="I39" s="243"/>
      <c r="J39" s="244"/>
      <c r="K39" s="214"/>
      <c r="L39" s="290"/>
      <c r="M39" s="290"/>
      <c r="N39" s="214"/>
      <c r="O39" s="218"/>
    </row>
    <row r="40" spans="2:15" x14ac:dyDescent="0.15">
      <c r="B40" s="183"/>
      <c r="C40" s="184" t="s">
        <v>44</v>
      </c>
      <c r="D40" s="288"/>
      <c r="E40" s="288"/>
      <c r="F40" s="207"/>
      <c r="G40" s="214"/>
      <c r="H40" s="214"/>
      <c r="I40" s="245"/>
      <c r="J40" s="220"/>
      <c r="K40" s="214"/>
      <c r="L40" s="293"/>
      <c r="M40" s="290"/>
      <c r="N40" s="214"/>
      <c r="O40" s="239"/>
    </row>
    <row r="41" spans="2:15" x14ac:dyDescent="0.15">
      <c r="B41" s="185"/>
      <c r="C41" s="186" t="s">
        <v>45</v>
      </c>
      <c r="D41" s="288"/>
      <c r="E41" s="288"/>
      <c r="F41" s="207"/>
      <c r="G41" s="245"/>
      <c r="H41" s="214"/>
      <c r="I41" s="246"/>
      <c r="J41" s="220"/>
      <c r="K41" s="214"/>
      <c r="L41" s="294"/>
      <c r="M41" s="290"/>
      <c r="N41" s="214"/>
      <c r="O41" s="247"/>
    </row>
    <row r="42" spans="2:15" x14ac:dyDescent="0.15">
      <c r="B42" s="185"/>
      <c r="C42" s="186" t="s">
        <v>46</v>
      </c>
      <c r="D42" s="248"/>
      <c r="E42" s="227"/>
      <c r="F42" s="207"/>
      <c r="G42" s="229"/>
      <c r="H42" s="214"/>
      <c r="I42" s="229"/>
      <c r="J42" s="220"/>
      <c r="K42" s="214"/>
      <c r="L42" s="294"/>
      <c r="M42" s="295"/>
      <c r="N42" s="214"/>
      <c r="O42" s="249"/>
    </row>
    <row r="43" spans="2:15" ht="14" thickBot="1" x14ac:dyDescent="0.2">
      <c r="B43" s="187"/>
      <c r="C43" s="188" t="s">
        <v>47</v>
      </c>
      <c r="D43" s="250"/>
      <c r="E43" s="251"/>
      <c r="F43" s="209"/>
      <c r="G43" s="252"/>
      <c r="H43" s="223"/>
      <c r="I43" s="252"/>
      <c r="J43" s="253"/>
      <c r="K43" s="223"/>
      <c r="L43" s="254"/>
      <c r="M43" s="255"/>
      <c r="N43" s="223"/>
      <c r="O43" s="256"/>
    </row>
    <row r="44" spans="2:15" ht="15" thickTop="1" x14ac:dyDescent="0.15">
      <c r="B44" s="189">
        <v>6</v>
      </c>
      <c r="C44" s="190" t="s">
        <v>41</v>
      </c>
      <c r="D44" s="257"/>
      <c r="E44" s="257"/>
      <c r="F44" s="207"/>
      <c r="G44" s="258"/>
      <c r="H44" s="258"/>
      <c r="I44" s="258"/>
      <c r="J44" s="217"/>
      <c r="K44" s="214"/>
      <c r="L44" s="258"/>
      <c r="M44" s="258"/>
      <c r="N44" s="214"/>
      <c r="O44" s="259"/>
    </row>
    <row r="45" spans="2:15" ht="14" x14ac:dyDescent="0.15">
      <c r="B45" s="191"/>
      <c r="C45" s="178" t="s">
        <v>42</v>
      </c>
      <c r="D45" s="248"/>
      <c r="E45" s="248"/>
      <c r="F45" s="207"/>
      <c r="G45" s="245"/>
      <c r="H45" s="245"/>
      <c r="I45" s="245"/>
      <c r="J45" s="245"/>
      <c r="K45" s="245"/>
      <c r="L45" s="258"/>
      <c r="M45" s="260"/>
      <c r="N45" s="245"/>
      <c r="O45" s="259"/>
    </row>
    <row r="46" spans="2:15" ht="14" x14ac:dyDescent="0.15">
      <c r="B46" s="179"/>
      <c r="C46" s="180" t="s">
        <v>43</v>
      </c>
      <c r="D46" s="261"/>
      <c r="E46" s="261"/>
      <c r="F46" s="248"/>
      <c r="G46" s="246"/>
      <c r="H46" s="246"/>
      <c r="I46" s="246"/>
      <c r="J46" s="246"/>
      <c r="K46" s="246"/>
      <c r="L46" s="245"/>
      <c r="M46" s="246"/>
      <c r="N46" s="246"/>
      <c r="O46" s="247"/>
    </row>
    <row r="47" spans="2:15" ht="14" x14ac:dyDescent="0.15">
      <c r="B47" s="179"/>
      <c r="C47" s="180" t="s">
        <v>44</v>
      </c>
      <c r="D47" s="261"/>
      <c r="E47" s="261"/>
      <c r="F47" s="261"/>
      <c r="G47" s="246"/>
      <c r="H47" s="246"/>
      <c r="I47" s="246"/>
      <c r="J47" s="246"/>
      <c r="K47" s="246"/>
      <c r="L47" s="246"/>
      <c r="M47" s="246"/>
      <c r="N47" s="246"/>
      <c r="O47" s="249"/>
    </row>
    <row r="48" spans="2:15" ht="14" x14ac:dyDescent="0.15">
      <c r="B48" s="179"/>
      <c r="C48" s="180" t="s">
        <v>45</v>
      </c>
      <c r="D48" s="261"/>
      <c r="E48" s="261"/>
      <c r="F48" s="261"/>
      <c r="G48" s="246"/>
      <c r="H48" s="246"/>
      <c r="I48" s="246"/>
      <c r="J48" s="246"/>
      <c r="K48" s="246"/>
      <c r="L48" s="246"/>
      <c r="M48" s="246"/>
      <c r="N48" s="246"/>
      <c r="O48" s="249"/>
    </row>
    <row r="49" spans="2:15" x14ac:dyDescent="0.15">
      <c r="B49" s="185"/>
      <c r="C49" s="186" t="s">
        <v>46</v>
      </c>
      <c r="D49" s="262"/>
      <c r="E49" s="261"/>
      <c r="F49" s="261"/>
      <c r="G49" s="229"/>
      <c r="H49" s="229"/>
      <c r="I49" s="229"/>
      <c r="J49" s="229"/>
      <c r="K49" s="229"/>
      <c r="L49" s="229"/>
      <c r="M49" s="229"/>
      <c r="N49" s="229"/>
      <c r="O49" s="263"/>
    </row>
    <row r="50" spans="2:15" ht="14" thickBot="1" x14ac:dyDescent="0.2">
      <c r="B50" s="187" t="s">
        <v>0</v>
      </c>
      <c r="C50" s="188" t="s">
        <v>47</v>
      </c>
      <c r="D50" s="264"/>
      <c r="E50" s="264"/>
      <c r="F50" s="250"/>
      <c r="G50" s="252"/>
      <c r="H50" s="252"/>
      <c r="I50" s="252"/>
      <c r="J50" s="252"/>
      <c r="K50" s="252"/>
      <c r="L50" s="252"/>
      <c r="M50" s="252"/>
      <c r="N50" s="252"/>
      <c r="O50" s="265"/>
    </row>
    <row r="51" spans="2:15" ht="14" thickTop="1" x14ac:dyDescent="0.15">
      <c r="C51" s="8"/>
    </row>
    <row r="52" spans="2:15" x14ac:dyDescent="0.15">
      <c r="B52" s="64" t="s">
        <v>0</v>
      </c>
    </row>
    <row r="53" spans="2:15" x14ac:dyDescent="0.15">
      <c r="B53" s="64" t="s">
        <v>0</v>
      </c>
    </row>
    <row r="54" spans="2:15" x14ac:dyDescent="0.15">
      <c r="B54" s="64" t="s">
        <v>0</v>
      </c>
    </row>
  </sheetData>
  <sheetProtection algorithmName="SHA-512" hashValue="KnxcAW8bKQyFDkzwXMldx5fV+vyGE7KsLLDs528IIzKwhf320ht7UZD1iSh0EovN2FCHb606Mk2pGohSfeDWHQ==" saltValue="ZNHgCUXJFvok7xtLogj6JA==" spinCount="100000" sheet="1" objects="1" scenarios="1"/>
  <mergeCells count="6">
    <mergeCell ref="W6:X6"/>
    <mergeCell ref="B2:O2"/>
    <mergeCell ref="B3:O3"/>
    <mergeCell ref="B7:C7"/>
    <mergeCell ref="B8:C8"/>
    <mergeCell ref="R6:S6"/>
  </mergeCells>
  <pageMargins left="0.75" right="0.75" top="1" bottom="1" header="0.4921259845" footer="0.492125984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BA98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8" width="14.6640625" customWidth="1"/>
    <col min="49" max="49" width="4.83203125" customWidth="1"/>
    <col min="50" max="50" width="14.33203125" customWidth="1"/>
    <col min="51" max="52" width="14.6640625" customWidth="1"/>
  </cols>
  <sheetData>
    <row r="1" spans="2:52" ht="14" thickBot="1" x14ac:dyDescent="0.2"/>
    <row r="2" spans="2:52" ht="14" thickTop="1" x14ac:dyDescent="0.15">
      <c r="C2" s="266" t="s">
        <v>94</v>
      </c>
      <c r="AL2" t="s">
        <v>0</v>
      </c>
      <c r="AS2" s="1"/>
      <c r="AT2" s="1"/>
      <c r="AU2" s="1"/>
      <c r="AV2" s="1"/>
      <c r="AW2" s="1"/>
      <c r="AX2" s="1"/>
      <c r="AY2" s="1"/>
      <c r="AZ2" s="1"/>
    </row>
    <row r="3" spans="2:52" x14ac:dyDescent="0.15">
      <c r="C3" s="267" t="s">
        <v>82</v>
      </c>
      <c r="E3" s="6" t="s">
        <v>0</v>
      </c>
      <c r="AL3" t="s">
        <v>0</v>
      </c>
      <c r="AS3" s="1"/>
      <c r="AT3" s="1"/>
      <c r="AU3" s="1"/>
      <c r="AV3" s="1"/>
      <c r="AW3" s="1"/>
      <c r="AX3" s="1"/>
      <c r="AY3" s="1"/>
      <c r="AZ3" s="1"/>
    </row>
    <row r="4" spans="2:52" ht="14" thickBot="1" x14ac:dyDescent="0.2">
      <c r="C4" s="268" t="s">
        <v>81</v>
      </c>
      <c r="V4" s="8"/>
      <c r="Y4" s="8"/>
      <c r="AB4" s="8"/>
      <c r="AS4" s="1"/>
      <c r="AT4" s="1"/>
      <c r="AU4" s="1"/>
      <c r="AV4" s="1"/>
      <c r="AW4" s="1"/>
      <c r="AX4" s="1"/>
      <c r="AY4" s="1"/>
      <c r="AZ4" s="1"/>
    </row>
    <row r="5" spans="2:52" ht="15" thickTop="1" thickBot="1" x14ac:dyDescent="0.2">
      <c r="C5" s="9"/>
      <c r="G5" t="s">
        <v>0</v>
      </c>
      <c r="V5" s="8"/>
      <c r="Y5" s="8"/>
      <c r="AB5" s="8"/>
      <c r="AS5" s="1"/>
      <c r="AT5" s="1"/>
      <c r="AU5" s="1"/>
      <c r="AV5" s="1"/>
      <c r="AW5" s="1"/>
      <c r="AX5" s="1"/>
      <c r="AY5" s="1"/>
      <c r="AZ5" s="1"/>
    </row>
    <row r="6" spans="2:52" ht="17" thickTop="1" x14ac:dyDescent="0.3">
      <c r="C6" s="272" t="s">
        <v>83</v>
      </c>
      <c r="D6" s="1" t="s">
        <v>0</v>
      </c>
      <c r="E6" s="273" t="s">
        <v>66</v>
      </c>
      <c r="F6" s="11">
        <f>+E14/$C$7/'Calendrier 2020'!D8</f>
        <v>8.064516129032258E-7</v>
      </c>
      <c r="G6" s="2" t="s">
        <v>0</v>
      </c>
      <c r="H6" s="10" t="str">
        <f>E6</f>
        <v>Rev. / place / jour</v>
      </c>
      <c r="I6" s="11">
        <f>+H14/$C$7/'Calendrier 2020'!E8</f>
        <v>8.9285714285714295E-7</v>
      </c>
      <c r="J6" s="12"/>
      <c r="K6" s="10" t="str">
        <f>H6</f>
        <v>Rev. / place / jour</v>
      </c>
      <c r="L6" s="11">
        <f>+K14/$C$7/'Calendrier 2020'!F8</f>
        <v>8.064516129032258E-7</v>
      </c>
      <c r="M6" s="12"/>
      <c r="N6" s="10" t="str">
        <f>K6</f>
        <v>Rev. / place / jour</v>
      </c>
      <c r="O6" s="11">
        <f>+N14/$C$7/'Calendrier 2020'!G8</f>
        <v>8.3333333333333333E-7</v>
      </c>
      <c r="P6" s="13"/>
      <c r="Q6" s="10" t="str">
        <f>N6</f>
        <v>Rev. / place / jour</v>
      </c>
      <c r="R6" s="11">
        <f>+Q14/$C$7/'Calendrier 2020'!H8</f>
        <v>8.064516129032258E-7</v>
      </c>
      <c r="S6" s="12"/>
      <c r="T6" s="10" t="str">
        <f>Q6</f>
        <v>Rev. / place / jour</v>
      </c>
      <c r="U6" s="11">
        <f>+T14/$C$7/'Calendrier 2020'!I8</f>
        <v>8.3333333333333333E-7</v>
      </c>
      <c r="V6" s="12" t="s">
        <v>0</v>
      </c>
      <c r="W6" s="10" t="str">
        <f>T6</f>
        <v>Rev. / place / jour</v>
      </c>
      <c r="X6" s="11">
        <f>+W14/$C$7/'Calendrier 2020'!J8</f>
        <v>8.064516129032258E-7</v>
      </c>
      <c r="Y6" s="12"/>
      <c r="Z6" s="10" t="str">
        <f>W6</f>
        <v>Rev. / place / jour</v>
      </c>
      <c r="AA6" s="11">
        <f>+Z14/$C$7/'Calendrier 2020'!K8</f>
        <v>8.064516129032258E-7</v>
      </c>
      <c r="AB6" s="12"/>
      <c r="AC6" s="10" t="str">
        <f>Z6</f>
        <v>Rev. / place / jour</v>
      </c>
      <c r="AD6" s="11">
        <f>+AC14/$C$7/'Calendrier 2020'!L8</f>
        <v>8.3333333333333333E-7</v>
      </c>
      <c r="AE6" s="12"/>
      <c r="AF6" s="10" t="str">
        <f>AC6</f>
        <v>Rev. / place / jour</v>
      </c>
      <c r="AG6" s="11">
        <f>+AF14/$C$7/'Calendrier 2020'!M8</f>
        <v>8.064516129032258E-7</v>
      </c>
      <c r="AH6" s="12"/>
      <c r="AI6" s="10" t="str">
        <f>AF6</f>
        <v>Rev. / place / jour</v>
      </c>
      <c r="AJ6" s="11">
        <f>+AI14/$C$7/'Calendrier 2020'!N8</f>
        <v>8.3333333333333333E-7</v>
      </c>
      <c r="AK6" s="12"/>
      <c r="AL6" s="10" t="str">
        <f>AI6</f>
        <v>Rev. / place / jour</v>
      </c>
      <c r="AM6" s="11">
        <f>+AL14/$C$7/'Calendrier 2020'!O8</f>
        <v>8.064516129032258E-7</v>
      </c>
      <c r="AN6" s="12"/>
      <c r="AO6" s="12"/>
      <c r="AP6" s="10" t="str">
        <f>AL6</f>
        <v>Rev. / place / jour</v>
      </c>
      <c r="AQ6" s="14">
        <f>+AP14/$C$7/'Calendrier 2020'!Q8</f>
        <v>8.2191780821917828E-7</v>
      </c>
      <c r="AR6" s="15"/>
      <c r="AS6" s="122" t="str">
        <f>+AP6</f>
        <v>Rev. / place / jour</v>
      </c>
      <c r="AT6" s="123">
        <f>+AS14/$C$7/'Calendrier 2020'!Q8</f>
        <v>8.2191780821917817E-7</v>
      </c>
      <c r="AU6" s="15"/>
      <c r="AV6" s="15"/>
      <c r="AW6" s="15"/>
      <c r="AY6" s="320" t="s">
        <v>67</v>
      </c>
      <c r="AZ6" s="320"/>
    </row>
    <row r="7" spans="2:52" x14ac:dyDescent="0.15">
      <c r="C7" s="277">
        <v>1</v>
      </c>
      <c r="D7" s="16" t="s">
        <v>0</v>
      </c>
      <c r="E7" s="278">
        <f>AZ10</f>
        <v>8.3333333333333329E-2</v>
      </c>
      <c r="F7" s="279"/>
      <c r="G7" s="280" t="s">
        <v>0</v>
      </c>
      <c r="H7" s="278">
        <f>AZ11</f>
        <v>8.3333333333333329E-2</v>
      </c>
      <c r="I7" s="281"/>
      <c r="J7" s="282"/>
      <c r="K7" s="278">
        <f>AZ12</f>
        <v>8.3333333333333329E-2</v>
      </c>
      <c r="L7" s="281"/>
      <c r="M7" s="282"/>
      <c r="N7" s="278">
        <f>AZ13</f>
        <v>8.3333333333333329E-2</v>
      </c>
      <c r="O7" s="281"/>
      <c r="P7" s="283"/>
      <c r="Q7" s="278">
        <f>AZ14</f>
        <v>8.3333333333333329E-2</v>
      </c>
      <c r="R7" s="281"/>
      <c r="S7" s="282"/>
      <c r="T7" s="278">
        <f>AZ15</f>
        <v>8.3333333333333329E-2</v>
      </c>
      <c r="U7" s="281"/>
      <c r="V7" s="282"/>
      <c r="W7" s="278">
        <f>AZ16</f>
        <v>8.3333333333333329E-2</v>
      </c>
      <c r="X7" s="281"/>
      <c r="Y7" s="282"/>
      <c r="Z7" s="278">
        <f>AZ17</f>
        <v>8.3333333333333329E-2</v>
      </c>
      <c r="AA7" s="281"/>
      <c r="AB7" s="282"/>
      <c r="AC7" s="278">
        <f>AZ18</f>
        <v>8.3333333333333329E-2</v>
      </c>
      <c r="AD7" s="281"/>
      <c r="AE7" s="282"/>
      <c r="AF7" s="278">
        <f>AZ19</f>
        <v>8.3333333333333329E-2</v>
      </c>
      <c r="AG7" s="281"/>
      <c r="AH7" s="282"/>
      <c r="AI7" s="278">
        <f>AZ20</f>
        <v>8.3333333333333329E-2</v>
      </c>
      <c r="AJ7" s="284"/>
      <c r="AK7" s="282"/>
      <c r="AL7" s="278">
        <f>AZ21</f>
        <v>8.3333333333333329E-2</v>
      </c>
      <c r="AM7" s="18"/>
      <c r="AN7" s="12"/>
      <c r="AO7" s="12"/>
      <c r="AP7" s="17">
        <f>+AP14/$AP$14</f>
        <v>1</v>
      </c>
      <c r="AQ7" s="297" t="s">
        <v>84</v>
      </c>
      <c r="AR7" s="15"/>
      <c r="AS7" s="125">
        <f>+AS14/AP14</f>
        <v>0.99999999999999978</v>
      </c>
      <c r="AT7" s="124" t="str">
        <f>+AQ7</f>
        <v>365 jours</v>
      </c>
      <c r="AU7" s="15"/>
      <c r="AV7" s="15"/>
      <c r="AW7" s="15"/>
      <c r="AY7" s="320"/>
      <c r="AZ7" s="320"/>
    </row>
    <row r="8" spans="2:52" x14ac:dyDescent="0.15">
      <c r="C8" s="109" t="s">
        <v>65</v>
      </c>
      <c r="D8" s="16" t="s">
        <v>0</v>
      </c>
      <c r="E8" s="19" t="str">
        <f>+'Calendrier 2020'!D5</f>
        <v>Pér.01</v>
      </c>
      <c r="F8" s="20" t="s">
        <v>1</v>
      </c>
      <c r="G8" s="21" t="s">
        <v>0</v>
      </c>
      <c r="H8" s="19" t="str">
        <f>+'Calendrier 2020'!E5</f>
        <v>Pér.02</v>
      </c>
      <c r="I8" s="22" t="str">
        <f>+F8</f>
        <v>(%)</v>
      </c>
      <c r="J8" s="23"/>
      <c r="K8" s="19" t="str">
        <f>+'Calendrier 2020'!F5</f>
        <v>Pér.03</v>
      </c>
      <c r="L8" s="22" t="str">
        <f>+I8</f>
        <v>(%)</v>
      </c>
      <c r="M8" s="23"/>
      <c r="N8" s="19" t="str">
        <f>+'Calendrier 2020'!G5</f>
        <v>Pér.04</v>
      </c>
      <c r="O8" s="22" t="str">
        <f>+L8</f>
        <v>(%)</v>
      </c>
      <c r="P8" s="24"/>
      <c r="Q8" s="19" t="str">
        <f>+'Calendrier 2020'!H5</f>
        <v>Pér.05</v>
      </c>
      <c r="R8" s="22" t="str">
        <f>+O8</f>
        <v>(%)</v>
      </c>
      <c r="S8" s="23"/>
      <c r="T8" s="19" t="str">
        <f>+'Calendrier 2020'!I5</f>
        <v>Pér.06</v>
      </c>
      <c r="U8" s="22" t="str">
        <f>+R8</f>
        <v>(%)</v>
      </c>
      <c r="V8" s="23"/>
      <c r="W8" s="19" t="str">
        <f>+'Calendrier 2020'!J5</f>
        <v>Pér.07</v>
      </c>
      <c r="X8" s="22" t="str">
        <f>+U8</f>
        <v>(%)</v>
      </c>
      <c r="Y8" s="23"/>
      <c r="Z8" s="19" t="str">
        <f>+'Calendrier 2020'!K5</f>
        <v>Pér.08</v>
      </c>
      <c r="AA8" s="22" t="str">
        <f>+X8</f>
        <v>(%)</v>
      </c>
      <c r="AB8" s="23"/>
      <c r="AC8" s="19" t="str">
        <f>+'Calendrier 2020'!L5</f>
        <v>Pér.09</v>
      </c>
      <c r="AD8" s="22" t="str">
        <f>+AA8</f>
        <v>(%)</v>
      </c>
      <c r="AE8" s="23"/>
      <c r="AF8" s="19" t="str">
        <f>+'Calendrier 2020'!M5</f>
        <v>Pér.10</v>
      </c>
      <c r="AG8" s="22" t="str">
        <f>+AD8</f>
        <v>(%)</v>
      </c>
      <c r="AH8" s="23"/>
      <c r="AI8" s="19" t="str">
        <f>+'Calendrier 2020'!N5</f>
        <v>Pér.11</v>
      </c>
      <c r="AJ8" s="22" t="str">
        <f>+AG8</f>
        <v>(%)</v>
      </c>
      <c r="AK8" s="23"/>
      <c r="AL8" s="19" t="str">
        <f>+'Calendrier 2020'!O5</f>
        <v>Pér.12</v>
      </c>
      <c r="AM8" s="22" t="str">
        <f>+AJ8</f>
        <v>(%)</v>
      </c>
      <c r="AN8" s="23"/>
      <c r="AO8" s="23"/>
      <c r="AP8" s="25" t="s">
        <v>3</v>
      </c>
      <c r="AQ8" s="26" t="str">
        <f>+AM8</f>
        <v>(%)</v>
      </c>
      <c r="AR8" s="1"/>
      <c r="AS8" s="125" t="str">
        <f>+AP8</f>
        <v>Total</v>
      </c>
      <c r="AT8" s="126" t="str">
        <f>+AQ8</f>
        <v>(%)</v>
      </c>
      <c r="AU8" s="1"/>
      <c r="AV8" s="1"/>
      <c r="AW8" s="1"/>
      <c r="AY8" s="320"/>
      <c r="AZ8" s="320"/>
    </row>
    <row r="9" spans="2:52" ht="14" thickBot="1" x14ac:dyDescent="0.2">
      <c r="C9" s="151">
        <f>+AP14/C7</f>
        <v>3.0000000000000008E-4</v>
      </c>
      <c r="D9" s="16" t="s">
        <v>0</v>
      </c>
      <c r="E9" s="148" t="str">
        <f>+'Calendrier 2020'!D6</f>
        <v>Janvier 2020</v>
      </c>
      <c r="F9" s="149" t="s">
        <v>0</v>
      </c>
      <c r="G9" s="144" t="s">
        <v>0</v>
      </c>
      <c r="H9" s="148" t="str">
        <f>+'Calendrier 2020'!E6</f>
        <v>Février 2020</v>
      </c>
      <c r="I9" s="149" t="str">
        <f>+F9</f>
        <v xml:space="preserve"> </v>
      </c>
      <c r="J9" s="145"/>
      <c r="K9" s="148" t="str">
        <f>+'Calendrier 2020'!F6</f>
        <v>Mars 2020</v>
      </c>
      <c r="L9" s="149" t="str">
        <f>+I9</f>
        <v xml:space="preserve"> </v>
      </c>
      <c r="M9" s="146"/>
      <c r="N9" s="148" t="str">
        <f>+'Calendrier 2020'!G6</f>
        <v>Avril 2020</v>
      </c>
      <c r="O9" s="149" t="str">
        <f>+L9</f>
        <v xml:space="preserve"> </v>
      </c>
      <c r="P9" s="147"/>
      <c r="Q9" s="148" t="str">
        <f>+'Calendrier 2020'!H6</f>
        <v>Mai 2020</v>
      </c>
      <c r="R9" s="149" t="str">
        <f>+O9</f>
        <v xml:space="preserve"> </v>
      </c>
      <c r="S9" s="146"/>
      <c r="T9" s="148" t="str">
        <f>+'Calendrier 2020'!I6</f>
        <v>Juin 2020</v>
      </c>
      <c r="U9" s="149" t="str">
        <f>+R9</f>
        <v xml:space="preserve"> </v>
      </c>
      <c r="V9" s="146"/>
      <c r="W9" s="148" t="str">
        <f>+'Calendrier 2020'!J6</f>
        <v>Juillet 2020</v>
      </c>
      <c r="X9" s="149" t="str">
        <f>+U9</f>
        <v xml:space="preserve"> </v>
      </c>
      <c r="Y9" s="146"/>
      <c r="Z9" s="148" t="str">
        <f>+'Calendrier 2020'!K6</f>
        <v>Août 2020</v>
      </c>
      <c r="AA9" s="149" t="str">
        <f>+X9</f>
        <v xml:space="preserve"> </v>
      </c>
      <c r="AB9" s="146"/>
      <c r="AC9" s="148" t="str">
        <f>+'Calendrier 2020'!L6</f>
        <v>Septembre 2020</v>
      </c>
      <c r="AD9" s="149" t="str">
        <f>+AA9</f>
        <v xml:space="preserve"> </v>
      </c>
      <c r="AE9" s="146"/>
      <c r="AF9" s="148" t="str">
        <f>+'Calendrier 2020'!M6</f>
        <v>Octobre 2020</v>
      </c>
      <c r="AG9" s="149" t="str">
        <f>+AD9</f>
        <v xml:space="preserve"> </v>
      </c>
      <c r="AH9" s="146"/>
      <c r="AI9" s="148" t="str">
        <f>+'Calendrier 2020'!N6</f>
        <v>Novembre 2020</v>
      </c>
      <c r="AJ9" s="149" t="str">
        <f>+AG9</f>
        <v xml:space="preserve"> </v>
      </c>
      <c r="AK9" s="146"/>
      <c r="AL9" s="148" t="str">
        <f>+'Calendrier 2020'!O6</f>
        <v>Décembre 2020</v>
      </c>
      <c r="AM9" s="149" t="str">
        <f>+AJ9</f>
        <v xml:space="preserve"> </v>
      </c>
      <c r="AN9" s="27"/>
      <c r="AO9" s="27"/>
      <c r="AP9" s="154" t="s">
        <v>5</v>
      </c>
      <c r="AQ9" s="155" t="str">
        <f>+AM9</f>
        <v xml:space="preserve"> </v>
      </c>
      <c r="AR9" s="1"/>
      <c r="AS9" s="158" t="str">
        <f>+AP9</f>
        <v>Année</v>
      </c>
      <c r="AT9" s="159" t="s">
        <v>0</v>
      </c>
      <c r="AU9" s="1"/>
      <c r="AV9" s="1"/>
      <c r="AW9" s="1"/>
      <c r="AY9" s="321"/>
      <c r="AZ9" s="321"/>
    </row>
    <row r="10" spans="2:52" ht="17" thickTop="1" x14ac:dyDescent="0.2">
      <c r="C10" s="150" t="s">
        <v>6</v>
      </c>
      <c r="D10" s="16" t="s">
        <v>0</v>
      </c>
      <c r="E10" s="152"/>
      <c r="F10" s="153"/>
      <c r="G10" t="s">
        <v>0</v>
      </c>
      <c r="H10" s="4"/>
      <c r="I10" s="7"/>
      <c r="K10" s="4"/>
      <c r="L10" s="7"/>
      <c r="N10" s="4"/>
      <c r="O10" s="7"/>
      <c r="P10" s="28"/>
      <c r="Q10" s="4"/>
      <c r="R10" s="7"/>
      <c r="S10" s="8"/>
      <c r="T10" s="4"/>
      <c r="U10" s="7"/>
      <c r="V10" s="8"/>
      <c r="W10" s="4"/>
      <c r="X10" s="7"/>
      <c r="Y10" s="8"/>
      <c r="Z10" s="4"/>
      <c r="AA10" s="7"/>
      <c r="AB10" s="8"/>
      <c r="AC10" s="4"/>
      <c r="AD10" s="7"/>
      <c r="AF10" s="4"/>
      <c r="AG10" s="7"/>
      <c r="AI10" s="4"/>
      <c r="AJ10" s="7"/>
      <c r="AL10" s="4"/>
      <c r="AM10" s="7"/>
      <c r="AP10" s="5"/>
      <c r="AQ10" s="32"/>
      <c r="AR10" s="1"/>
      <c r="AS10" s="156"/>
      <c r="AT10" s="157"/>
      <c r="AU10" s="1"/>
      <c r="AV10" s="1"/>
      <c r="AW10" s="1"/>
      <c r="AX10" s="274" t="s">
        <v>68</v>
      </c>
      <c r="AY10" s="285">
        <v>1</v>
      </c>
      <c r="AZ10" s="286">
        <f>+AY10/AY22</f>
        <v>8.3333333333333329E-2</v>
      </c>
    </row>
    <row r="11" spans="2:52" ht="16" x14ac:dyDescent="0.2">
      <c r="C11" s="29" t="s">
        <v>61</v>
      </c>
      <c r="D11" s="1"/>
      <c r="E11" s="99">
        <f>+E7*AS11</f>
        <v>8.3333333333333337E-6</v>
      </c>
      <c r="F11" s="30">
        <f>+E11/E14</f>
        <v>0.33333333333333331</v>
      </c>
      <c r="G11" s="100" t="s">
        <v>0</v>
      </c>
      <c r="H11" s="99">
        <f>+H7*AS11</f>
        <v>8.3333333333333337E-6</v>
      </c>
      <c r="I11" s="101">
        <f>+H11/H14</f>
        <v>0.33333333333333331</v>
      </c>
      <c r="J11" s="102"/>
      <c r="K11" s="99">
        <f>+K7*AS11</f>
        <v>8.3333333333333337E-6</v>
      </c>
      <c r="L11" s="101">
        <f>+K11/K14</f>
        <v>0.33333333333333331</v>
      </c>
      <c r="M11" s="102"/>
      <c r="N11" s="99">
        <f>+N7*AS11</f>
        <v>8.3333333333333337E-6</v>
      </c>
      <c r="O11" s="101">
        <f>+N11/N14</f>
        <v>0.33333333333333331</v>
      </c>
      <c r="P11" s="103"/>
      <c r="Q11" s="99">
        <f>+Q7*AS11</f>
        <v>8.3333333333333337E-6</v>
      </c>
      <c r="R11" s="101">
        <f>+Q11/Q14</f>
        <v>0.33333333333333331</v>
      </c>
      <c r="S11" s="102"/>
      <c r="T11" s="99">
        <f>+T7*AS11</f>
        <v>8.3333333333333337E-6</v>
      </c>
      <c r="U11" s="101">
        <f>+T11/T14</f>
        <v>0.33333333333333331</v>
      </c>
      <c r="V11" s="102"/>
      <c r="W11" s="99">
        <f>+W7*AS11</f>
        <v>8.3333333333333337E-6</v>
      </c>
      <c r="X11" s="101">
        <f>+W11/W14</f>
        <v>0.33333333333333331</v>
      </c>
      <c r="Y11" s="102"/>
      <c r="Z11" s="99">
        <f>+Z7*AS11</f>
        <v>8.3333333333333337E-6</v>
      </c>
      <c r="AA11" s="101">
        <f>+Z11/Z14</f>
        <v>0.33333333333333331</v>
      </c>
      <c r="AB11" s="102"/>
      <c r="AC11" s="99">
        <f>+AC7*AS11</f>
        <v>8.3333333333333337E-6</v>
      </c>
      <c r="AD11" s="101">
        <f>+AC11/AC14</f>
        <v>0.33333333333333331</v>
      </c>
      <c r="AE11" s="102"/>
      <c r="AF11" s="99">
        <f>+AF7*AS11</f>
        <v>8.3333333333333337E-6</v>
      </c>
      <c r="AG11" s="101">
        <f>+AF11/AF14</f>
        <v>0.33333333333333331</v>
      </c>
      <c r="AH11" s="102"/>
      <c r="AI11" s="99">
        <f>+AI7*AS11</f>
        <v>8.3333333333333337E-6</v>
      </c>
      <c r="AJ11" s="101">
        <f>+AI11/AI14</f>
        <v>0.33333333333333331</v>
      </c>
      <c r="AK11" s="102" t="s">
        <v>7</v>
      </c>
      <c r="AL11" s="99">
        <f>+AL7*AS11</f>
        <v>8.3333333333333337E-6</v>
      </c>
      <c r="AM11" s="101">
        <f>+AL11/AL14</f>
        <v>0.33333333333333331</v>
      </c>
      <c r="AN11" s="102"/>
      <c r="AO11" s="102"/>
      <c r="AP11" s="104">
        <f t="shared" ref="AP11:AP14" si="0">+$AL11+$AI11+$AF11+$AC11+$Z11+$W11+$T11+$Q11+$N11+$K11+$H11+$E11</f>
        <v>1.0000000000000003E-4</v>
      </c>
      <c r="AQ11" s="80">
        <f>+AP11/AP14</f>
        <v>0.33333333333333337</v>
      </c>
      <c r="AR11" s="105"/>
      <c r="AS11" s="160">
        <f>+AT11*AV14</f>
        <v>1E-4</v>
      </c>
      <c r="AT11" s="167">
        <v>0.01</v>
      </c>
      <c r="AU11" s="105"/>
      <c r="AW11" s="108" t="s">
        <v>0</v>
      </c>
      <c r="AX11" s="274" t="s">
        <v>69</v>
      </c>
      <c r="AY11" s="287">
        <v>1</v>
      </c>
      <c r="AZ11" s="69">
        <f>+AY11/AY22</f>
        <v>8.3333333333333329E-2</v>
      </c>
    </row>
    <row r="12" spans="2:52" ht="16" x14ac:dyDescent="0.2">
      <c r="C12" s="33" t="s">
        <v>8</v>
      </c>
      <c r="D12" s="1"/>
      <c r="E12" s="99">
        <f>+E7*AS12</f>
        <v>8.3333333333333337E-6</v>
      </c>
      <c r="F12" s="30">
        <f>+E12/E14</f>
        <v>0.33333333333333331</v>
      </c>
      <c r="G12" s="106"/>
      <c r="H12" s="99">
        <f>+H7*AS12</f>
        <v>8.3333333333333337E-6</v>
      </c>
      <c r="I12" s="101">
        <f>+H12/H14</f>
        <v>0.33333333333333331</v>
      </c>
      <c r="J12" s="102"/>
      <c r="K12" s="99">
        <f>+K7*AS12</f>
        <v>8.3333333333333337E-6</v>
      </c>
      <c r="L12" s="101">
        <f>+K12/K14</f>
        <v>0.33333333333333331</v>
      </c>
      <c r="M12" s="102"/>
      <c r="N12" s="99">
        <f>+N7*AS12</f>
        <v>8.3333333333333337E-6</v>
      </c>
      <c r="O12" s="101">
        <f>+N12/N14</f>
        <v>0.33333333333333331</v>
      </c>
      <c r="P12" s="103"/>
      <c r="Q12" s="99">
        <f>+Q7*AS12</f>
        <v>8.3333333333333337E-6</v>
      </c>
      <c r="R12" s="101">
        <f>+Q12/Q14</f>
        <v>0.33333333333333331</v>
      </c>
      <c r="S12" s="102"/>
      <c r="T12" s="99">
        <f>+T7*AS12</f>
        <v>8.3333333333333337E-6</v>
      </c>
      <c r="U12" s="101">
        <f>+T12/T14</f>
        <v>0.33333333333333331</v>
      </c>
      <c r="V12" s="102"/>
      <c r="W12" s="99">
        <f>+W7*AS12</f>
        <v>8.3333333333333337E-6</v>
      </c>
      <c r="X12" s="101">
        <f>+W12/W14</f>
        <v>0.33333333333333331</v>
      </c>
      <c r="Y12" s="102"/>
      <c r="Z12" s="99">
        <f>+Z7*AS12</f>
        <v>8.3333333333333337E-6</v>
      </c>
      <c r="AA12" s="101">
        <f>+Z12/Z14</f>
        <v>0.33333333333333331</v>
      </c>
      <c r="AB12" s="102"/>
      <c r="AC12" s="99">
        <f>+AC7*AS12</f>
        <v>8.3333333333333337E-6</v>
      </c>
      <c r="AD12" s="101">
        <f>+AC12/AC14</f>
        <v>0.33333333333333331</v>
      </c>
      <c r="AE12" s="102"/>
      <c r="AF12" s="99">
        <f>+AF7*AS12</f>
        <v>8.3333333333333337E-6</v>
      </c>
      <c r="AG12" s="101">
        <f>+AF12/AF14</f>
        <v>0.33333333333333331</v>
      </c>
      <c r="AH12" s="102"/>
      <c r="AI12" s="99">
        <f>+AI7*AS12</f>
        <v>8.3333333333333337E-6</v>
      </c>
      <c r="AJ12" s="101">
        <f>+AI12/AI14</f>
        <v>0.33333333333333331</v>
      </c>
      <c r="AK12" s="102"/>
      <c r="AL12" s="99">
        <f>+AL7*AS12</f>
        <v>8.3333333333333337E-6</v>
      </c>
      <c r="AM12" s="101">
        <f>+AL12/AL14</f>
        <v>0.33333333333333331</v>
      </c>
      <c r="AN12" s="102"/>
      <c r="AO12" s="102"/>
      <c r="AP12" s="104">
        <f t="shared" si="0"/>
        <v>1.0000000000000003E-4</v>
      </c>
      <c r="AQ12" s="80">
        <f>+AP12/AP14</f>
        <v>0.33333333333333337</v>
      </c>
      <c r="AR12" s="105"/>
      <c r="AS12" s="160">
        <f>+AT12*AV14</f>
        <v>1E-4</v>
      </c>
      <c r="AT12" s="167">
        <v>0.01</v>
      </c>
      <c r="AU12" s="1"/>
      <c r="AV12" s="1"/>
      <c r="AW12" s="1"/>
      <c r="AX12" s="274" t="s">
        <v>70</v>
      </c>
      <c r="AY12" s="287">
        <v>1</v>
      </c>
      <c r="AZ12" s="69">
        <f>+AY12/AY22</f>
        <v>8.3333333333333329E-2</v>
      </c>
    </row>
    <row r="13" spans="2:52" ht="17" thickBot="1" x14ac:dyDescent="0.25">
      <c r="C13" s="34" t="s">
        <v>9</v>
      </c>
      <c r="D13" s="1"/>
      <c r="E13" s="99">
        <f>+E7*AS13</f>
        <v>8.3333333333333337E-6</v>
      </c>
      <c r="F13" s="30">
        <f>+E13/E14</f>
        <v>0.33333333333333331</v>
      </c>
      <c r="G13" s="106"/>
      <c r="H13" s="99">
        <f>+H7*AS13</f>
        <v>8.3333333333333337E-6</v>
      </c>
      <c r="I13" s="101">
        <f t="shared" ref="I13" si="1">F13</f>
        <v>0.33333333333333331</v>
      </c>
      <c r="J13" s="102"/>
      <c r="K13" s="99">
        <f>+K7*AS13</f>
        <v>8.3333333333333337E-6</v>
      </c>
      <c r="L13" s="101">
        <f t="shared" ref="L13" si="2">+F13</f>
        <v>0.33333333333333331</v>
      </c>
      <c r="M13" s="102"/>
      <c r="N13" s="99">
        <f>+N7*AS13</f>
        <v>8.3333333333333337E-6</v>
      </c>
      <c r="O13" s="101">
        <f t="shared" ref="O13" si="3">+F13</f>
        <v>0.33333333333333331</v>
      </c>
      <c r="P13" s="103"/>
      <c r="Q13" s="99">
        <f>+Q7*AS13</f>
        <v>8.3333333333333337E-6</v>
      </c>
      <c r="R13" s="101">
        <f t="shared" ref="R13" si="4">O13</f>
        <v>0.33333333333333331</v>
      </c>
      <c r="S13" s="102"/>
      <c r="T13" s="99">
        <f>+T7*AS13</f>
        <v>8.3333333333333337E-6</v>
      </c>
      <c r="U13" s="101">
        <f t="shared" ref="U13" si="5">R13</f>
        <v>0.33333333333333331</v>
      </c>
      <c r="V13" s="102"/>
      <c r="W13" s="99">
        <f>+W7*AS13</f>
        <v>8.3333333333333337E-6</v>
      </c>
      <c r="X13" s="101">
        <f t="shared" ref="X13" si="6">U13</f>
        <v>0.33333333333333331</v>
      </c>
      <c r="Y13" s="102"/>
      <c r="Z13" s="99">
        <f>+Z7*AS13</f>
        <v>8.3333333333333337E-6</v>
      </c>
      <c r="AA13" s="101">
        <f t="shared" ref="AA13" si="7">X13</f>
        <v>0.33333333333333331</v>
      </c>
      <c r="AB13" s="102"/>
      <c r="AC13" s="99">
        <f>+AC7*AS13</f>
        <v>8.3333333333333337E-6</v>
      </c>
      <c r="AD13" s="101">
        <f t="shared" ref="AD13" si="8">AA13</f>
        <v>0.33333333333333331</v>
      </c>
      <c r="AE13" s="102"/>
      <c r="AF13" s="99">
        <f>+AF7*AS13</f>
        <v>8.3333333333333337E-6</v>
      </c>
      <c r="AG13" s="101">
        <f t="shared" ref="AG13" si="9">AD13</f>
        <v>0.33333333333333331</v>
      </c>
      <c r="AH13" s="102"/>
      <c r="AI13" s="99">
        <f>+AI7*AS13</f>
        <v>8.3333333333333337E-6</v>
      </c>
      <c r="AJ13" s="101">
        <f t="shared" ref="AJ13" si="10">AG13</f>
        <v>0.33333333333333331</v>
      </c>
      <c r="AK13" s="102"/>
      <c r="AL13" s="99">
        <f>+AL7*AS13</f>
        <v>8.3333333333333337E-6</v>
      </c>
      <c r="AM13" s="101">
        <f t="shared" ref="AM13" si="11">AJ13</f>
        <v>0.33333333333333331</v>
      </c>
      <c r="AN13" s="102"/>
      <c r="AO13" s="102"/>
      <c r="AP13" s="104">
        <f t="shared" si="0"/>
        <v>1.0000000000000003E-4</v>
      </c>
      <c r="AQ13" s="80">
        <f>+AP13/AP14</f>
        <v>0.33333333333333337</v>
      </c>
      <c r="AR13" s="1"/>
      <c r="AS13" s="160">
        <f>+AT13*AV14</f>
        <v>1E-4</v>
      </c>
      <c r="AT13" s="167">
        <v>0.01</v>
      </c>
      <c r="AU13" s="1"/>
      <c r="AV13" s="72"/>
      <c r="AW13" s="1"/>
      <c r="AX13" s="274" t="s">
        <v>71</v>
      </c>
      <c r="AY13" s="287">
        <v>1</v>
      </c>
      <c r="AZ13" s="69">
        <f>+AY13/AY22</f>
        <v>8.3333333333333329E-2</v>
      </c>
    </row>
    <row r="14" spans="2:52" ht="17" thickBot="1" x14ac:dyDescent="0.25">
      <c r="C14" s="35" t="s">
        <v>10</v>
      </c>
      <c r="D14" s="36"/>
      <c r="E14" s="37">
        <f>+SUM(E11:E13)</f>
        <v>2.5000000000000001E-5</v>
      </c>
      <c r="F14" s="38">
        <f>SUM(F11:F13)</f>
        <v>1</v>
      </c>
      <c r="G14" s="39"/>
      <c r="H14" s="37">
        <f>+SUM(H11:H13)</f>
        <v>2.5000000000000001E-5</v>
      </c>
      <c r="I14" s="40">
        <f>SUM(I11:I13)</f>
        <v>1</v>
      </c>
      <c r="J14" s="41"/>
      <c r="K14" s="37">
        <f>+SUM(K11:K13)</f>
        <v>2.5000000000000001E-5</v>
      </c>
      <c r="L14" s="38">
        <f>SUM(L11:L13)</f>
        <v>1</v>
      </c>
      <c r="M14" s="41"/>
      <c r="N14" s="37">
        <f>+SUM(N11:N13)</f>
        <v>2.5000000000000001E-5</v>
      </c>
      <c r="O14" s="38">
        <f>SUM(O11:O13)</f>
        <v>1</v>
      </c>
      <c r="P14" s="39"/>
      <c r="Q14" s="37">
        <f>+SUM(Q11:Q13)</f>
        <v>2.5000000000000001E-5</v>
      </c>
      <c r="R14" s="38">
        <f>SUM(R11:R13)</f>
        <v>1</v>
      </c>
      <c r="S14" s="41"/>
      <c r="T14" s="37">
        <f>+SUM(T11:T13)</f>
        <v>2.5000000000000001E-5</v>
      </c>
      <c r="U14" s="38">
        <f>SUM(U11:U13)</f>
        <v>1</v>
      </c>
      <c r="V14" s="42"/>
      <c r="W14" s="37">
        <f>+SUM(W11:W13)</f>
        <v>2.5000000000000001E-5</v>
      </c>
      <c r="X14" s="38">
        <f>SUM(X11:X13)</f>
        <v>1</v>
      </c>
      <c r="Y14" s="42"/>
      <c r="Z14" s="37">
        <f>+SUM(Z11:Z13)</f>
        <v>2.5000000000000001E-5</v>
      </c>
      <c r="AA14" s="38">
        <f>SUM(AA11:AA13)</f>
        <v>1</v>
      </c>
      <c r="AB14" s="42"/>
      <c r="AC14" s="37">
        <f>+SUM(AC11:AC13)</f>
        <v>2.5000000000000001E-5</v>
      </c>
      <c r="AD14" s="38">
        <f>SUM(AD11:AD13)</f>
        <v>1</v>
      </c>
      <c r="AE14" s="42"/>
      <c r="AF14" s="37">
        <f>+SUM(AF11:AF13)</f>
        <v>2.5000000000000001E-5</v>
      </c>
      <c r="AG14" s="38">
        <f>SUM(AG11:AG13)</f>
        <v>1</v>
      </c>
      <c r="AH14" s="42"/>
      <c r="AI14" s="37">
        <f>+SUM(AI11:AI13)</f>
        <v>2.5000000000000001E-5</v>
      </c>
      <c r="AJ14" s="38">
        <f>SUM(AJ11:AJ13)</f>
        <v>1</v>
      </c>
      <c r="AK14" s="42"/>
      <c r="AL14" s="37">
        <f>+SUM(AL11:AL13)</f>
        <v>2.5000000000000001E-5</v>
      </c>
      <c r="AM14" s="38">
        <f>SUM(AM11:AM13)</f>
        <v>1</v>
      </c>
      <c r="AN14" s="42"/>
      <c r="AO14" s="42"/>
      <c r="AP14" s="43">
        <f t="shared" si="0"/>
        <v>3.0000000000000008E-4</v>
      </c>
      <c r="AQ14" s="38">
        <f>SUM(AQ11:AQ13)</f>
        <v>1</v>
      </c>
      <c r="AR14" s="36"/>
      <c r="AS14" s="120">
        <f>SUM(AS11:AS13)</f>
        <v>3.0000000000000003E-4</v>
      </c>
      <c r="AT14" s="119">
        <f>SUM(AT11:AT13)</f>
        <v>0.03</v>
      </c>
      <c r="AU14" s="36"/>
      <c r="AV14" s="309">
        <f>'Calendrier 2020'!Y4</f>
        <v>0.01</v>
      </c>
      <c r="AW14" s="36"/>
      <c r="AX14" s="274" t="s">
        <v>72</v>
      </c>
      <c r="AY14" s="287">
        <v>1</v>
      </c>
      <c r="AZ14" s="69">
        <f>+AY14/AY22</f>
        <v>8.3333333333333329E-2</v>
      </c>
    </row>
    <row r="15" spans="2:52" ht="16" x14ac:dyDescent="0.2">
      <c r="C15" s="44"/>
      <c r="D15" s="1"/>
      <c r="E15" s="45"/>
      <c r="F15" s="7"/>
      <c r="H15" s="45"/>
      <c r="I15" s="7"/>
      <c r="K15" s="45"/>
      <c r="L15" s="7"/>
      <c r="N15" s="45"/>
      <c r="O15" s="7"/>
      <c r="P15" s="28"/>
      <c r="Q15" s="45"/>
      <c r="R15" s="7"/>
      <c r="S15" s="8"/>
      <c r="T15" s="45"/>
      <c r="U15" s="7"/>
      <c r="V15" s="8"/>
      <c r="W15" s="45"/>
      <c r="X15" s="7"/>
      <c r="Y15" s="8"/>
      <c r="Z15" s="45"/>
      <c r="AA15" s="7"/>
      <c r="AB15" s="8"/>
      <c r="AC15" s="45"/>
      <c r="AD15" s="7"/>
      <c r="AF15" s="45"/>
      <c r="AG15" s="7"/>
      <c r="AI15" s="45"/>
      <c r="AJ15" s="7"/>
      <c r="AL15" s="45"/>
      <c r="AM15" s="7"/>
      <c r="AP15" s="46"/>
      <c r="AQ15" s="32"/>
      <c r="AR15" s="1"/>
      <c r="AS15" s="161"/>
      <c r="AT15" s="115"/>
      <c r="AU15" s="1"/>
      <c r="AV15" s="1"/>
      <c r="AW15" s="1"/>
      <c r="AX15" s="274" t="s">
        <v>73</v>
      </c>
      <c r="AY15" s="287">
        <v>1</v>
      </c>
      <c r="AZ15" s="69">
        <f>+AY15/AY22</f>
        <v>8.3333333333333329E-2</v>
      </c>
    </row>
    <row r="16" spans="2:52" ht="16" x14ac:dyDescent="0.2">
      <c r="B16" s="110"/>
      <c r="C16" s="47" t="s">
        <v>27</v>
      </c>
      <c r="D16" s="48"/>
      <c r="E16" s="111">
        <f>+E7*AS16</f>
        <v>8.3333333333333337E-6</v>
      </c>
      <c r="F16" s="112">
        <f>+E16/E14</f>
        <v>0.33333333333333331</v>
      </c>
      <c r="G16" s="113"/>
      <c r="H16" s="111">
        <f>+H7*AS16</f>
        <v>8.3333333333333337E-6</v>
      </c>
      <c r="I16" s="112">
        <f>H$16/H$14</f>
        <v>0.33333333333333331</v>
      </c>
      <c r="J16" s="113"/>
      <c r="K16" s="111">
        <f>+K7*AS16</f>
        <v>8.3333333333333337E-6</v>
      </c>
      <c r="L16" s="112">
        <f>K$16/K$14</f>
        <v>0.33333333333333331</v>
      </c>
      <c r="M16" s="113"/>
      <c r="N16" s="111">
        <f>+N7*AS16</f>
        <v>8.3333333333333337E-6</v>
      </c>
      <c r="O16" s="112">
        <f>N$16/N$14</f>
        <v>0.33333333333333331</v>
      </c>
      <c r="P16" s="113"/>
      <c r="Q16" s="111">
        <f>+Q7*AS16</f>
        <v>8.3333333333333337E-6</v>
      </c>
      <c r="R16" s="112">
        <f>Q$16/Q$14</f>
        <v>0.33333333333333331</v>
      </c>
      <c r="S16" s="113"/>
      <c r="T16" s="111">
        <f>+T7*AS16</f>
        <v>8.3333333333333337E-6</v>
      </c>
      <c r="U16" s="112">
        <f>T$16/T$14</f>
        <v>0.33333333333333331</v>
      </c>
      <c r="V16" s="113"/>
      <c r="W16" s="111">
        <f>+W7*AS16</f>
        <v>8.3333333333333337E-6</v>
      </c>
      <c r="X16" s="112">
        <f>W$16/W$14</f>
        <v>0.33333333333333331</v>
      </c>
      <c r="Y16" s="113"/>
      <c r="Z16" s="111">
        <f>+Z7*AS16</f>
        <v>8.3333333333333337E-6</v>
      </c>
      <c r="AA16" s="112">
        <f>Z$16/Z$14</f>
        <v>0.33333333333333331</v>
      </c>
      <c r="AB16" s="113"/>
      <c r="AC16" s="111">
        <f>+AC7*AS16</f>
        <v>8.3333333333333337E-6</v>
      </c>
      <c r="AD16" s="112">
        <f>AC$16/AC$14</f>
        <v>0.33333333333333331</v>
      </c>
      <c r="AE16" s="113"/>
      <c r="AF16" s="111">
        <f>+AF7*AS16</f>
        <v>8.3333333333333337E-6</v>
      </c>
      <c r="AG16" s="112">
        <f>AF$16/AF$14</f>
        <v>0.33333333333333331</v>
      </c>
      <c r="AH16" s="113"/>
      <c r="AI16" s="111">
        <f>+AI7*AS16</f>
        <v>8.3333333333333337E-6</v>
      </c>
      <c r="AJ16" s="112">
        <f>AI$16/AI$14</f>
        <v>0.33333333333333331</v>
      </c>
      <c r="AK16" s="113"/>
      <c r="AL16" s="111">
        <f>+AL7*AS16</f>
        <v>8.3333333333333337E-6</v>
      </c>
      <c r="AM16" s="112">
        <f>AL$16/AL$14</f>
        <v>0.33333333333333331</v>
      </c>
      <c r="AN16" s="113"/>
      <c r="AO16" s="113"/>
      <c r="AP16" s="49">
        <f>+$AL16+$AI16+$AF16+$AC16+$Z16+$W16+$T16+$Q16+$N16+$K16+$H16+$E16</f>
        <v>1.0000000000000003E-4</v>
      </c>
      <c r="AQ16" s="114">
        <f>AP$16/AP$14</f>
        <v>0.33333333333333337</v>
      </c>
      <c r="AR16" s="1"/>
      <c r="AS16" s="162">
        <f>+AT16*AV14</f>
        <v>1E-4</v>
      </c>
      <c r="AT16" s="168">
        <v>0.01</v>
      </c>
      <c r="AU16" s="1"/>
      <c r="AV16" s="108" t="s">
        <v>0</v>
      </c>
      <c r="AW16" s="1"/>
      <c r="AX16" s="274" t="s">
        <v>74</v>
      </c>
      <c r="AY16" s="287">
        <v>1</v>
      </c>
      <c r="AZ16" s="69">
        <f>+AY16/AY22</f>
        <v>8.3333333333333329E-2</v>
      </c>
    </row>
    <row r="17" spans="1:52" ht="16" x14ac:dyDescent="0.2">
      <c r="C17" s="33"/>
      <c r="D17" s="1"/>
      <c r="E17" s="45"/>
      <c r="F17" s="7"/>
      <c r="H17" s="45"/>
      <c r="I17" s="7"/>
      <c r="K17" s="45"/>
      <c r="L17" s="7"/>
      <c r="N17" s="45"/>
      <c r="O17" s="7"/>
      <c r="P17" s="28"/>
      <c r="Q17" s="45"/>
      <c r="R17" s="7"/>
      <c r="S17" s="8"/>
      <c r="T17" s="45"/>
      <c r="U17" s="7"/>
      <c r="V17" s="8"/>
      <c r="W17" s="45"/>
      <c r="X17" s="7"/>
      <c r="Y17" s="8"/>
      <c r="Z17" s="45"/>
      <c r="AA17" s="7"/>
      <c r="AB17" s="8"/>
      <c r="AC17" s="45"/>
      <c r="AD17" s="7"/>
      <c r="AF17" s="45"/>
      <c r="AG17" s="7"/>
      <c r="AI17" s="45"/>
      <c r="AJ17" s="7"/>
      <c r="AL17" s="45"/>
      <c r="AM17" s="7"/>
      <c r="AP17" s="46"/>
      <c r="AQ17" s="32"/>
      <c r="AR17" s="1"/>
      <c r="AS17" s="161"/>
      <c r="AT17" s="115"/>
      <c r="AU17" s="1"/>
      <c r="AV17" s="1"/>
      <c r="AW17" s="1"/>
      <c r="AX17" s="274" t="s">
        <v>75</v>
      </c>
      <c r="AY17" s="287">
        <v>1</v>
      </c>
      <c r="AZ17" s="69">
        <f>+AY17/AY22</f>
        <v>8.3333333333333329E-2</v>
      </c>
    </row>
    <row r="18" spans="1:52" ht="17" thickBot="1" x14ac:dyDescent="0.25">
      <c r="C18" s="192" t="s">
        <v>60</v>
      </c>
      <c r="D18" s="1"/>
      <c r="E18" s="193" t="s">
        <v>0</v>
      </c>
      <c r="F18" s="194"/>
      <c r="G18" s="8"/>
      <c r="H18" s="195"/>
      <c r="I18" s="194"/>
      <c r="K18" s="195"/>
      <c r="L18" s="194"/>
      <c r="N18" s="195"/>
      <c r="O18" s="194"/>
      <c r="P18" s="8"/>
      <c r="Q18" s="195"/>
      <c r="R18" s="194"/>
      <c r="S18" s="8"/>
      <c r="T18" s="195"/>
      <c r="U18" s="194"/>
      <c r="V18" s="8"/>
      <c r="W18" s="195"/>
      <c r="X18" s="194"/>
      <c r="Y18" s="8"/>
      <c r="Z18" s="195"/>
      <c r="AA18" s="194"/>
      <c r="AB18" s="8"/>
      <c r="AC18" s="195"/>
      <c r="AD18" s="194"/>
      <c r="AF18" s="195"/>
      <c r="AG18" s="194"/>
      <c r="AI18" s="195"/>
      <c r="AJ18" s="194"/>
      <c r="AL18" s="195"/>
      <c r="AM18" s="194"/>
      <c r="AP18" s="46"/>
      <c r="AQ18" s="32"/>
      <c r="AR18" s="1"/>
      <c r="AS18" s="161"/>
      <c r="AT18" s="115"/>
      <c r="AU18" s="1"/>
      <c r="AV18" s="1"/>
      <c r="AW18" s="1"/>
      <c r="AX18" s="274" t="s">
        <v>76</v>
      </c>
      <c r="AY18" s="287">
        <v>1</v>
      </c>
      <c r="AZ18" s="69">
        <f>+AY18/AY22</f>
        <v>8.3333333333333329E-2</v>
      </c>
    </row>
    <row r="19" spans="1:52" ht="18" thickTop="1" thickBot="1" x14ac:dyDescent="0.25">
      <c r="A19" s="106"/>
      <c r="B19" s="106"/>
      <c r="C19" s="196" t="s">
        <v>11</v>
      </c>
      <c r="D19" s="105"/>
      <c r="E19" s="197">
        <f>+E21/AV19</f>
        <v>1.2500000000000002E-7</v>
      </c>
      <c r="F19" s="198">
        <f>E$19/E$14</f>
        <v>5.000000000000001E-3</v>
      </c>
      <c r="G19" s="94"/>
      <c r="H19" s="197">
        <f>+H21/AV19</f>
        <v>1.2500000000000002E-7</v>
      </c>
      <c r="I19" s="198">
        <f>+H19/H14</f>
        <v>5.000000000000001E-3</v>
      </c>
      <c r="J19" s="94"/>
      <c r="K19" s="197">
        <f>+K21/AV19</f>
        <v>1.2500000000000002E-7</v>
      </c>
      <c r="L19" s="198">
        <f>K$19/K$14</f>
        <v>5.000000000000001E-3</v>
      </c>
      <c r="M19" s="94"/>
      <c r="N19" s="197">
        <f>+N21/AV19</f>
        <v>1.2500000000000002E-7</v>
      </c>
      <c r="O19" s="198">
        <f>N$19/N$14</f>
        <v>5.000000000000001E-3</v>
      </c>
      <c r="P19" s="94"/>
      <c r="Q19" s="197">
        <f>+Q21/AV19</f>
        <v>1.2500000000000002E-7</v>
      </c>
      <c r="R19" s="198">
        <f>Q$19/Q$14</f>
        <v>5.000000000000001E-3</v>
      </c>
      <c r="S19" s="94"/>
      <c r="T19" s="197">
        <f>+T21/AV19</f>
        <v>1.2500000000000002E-7</v>
      </c>
      <c r="U19" s="198">
        <f>T$19/T$14</f>
        <v>5.000000000000001E-3</v>
      </c>
      <c r="V19" s="94"/>
      <c r="W19" s="197">
        <f>+W21/AV19</f>
        <v>1.2500000000000002E-7</v>
      </c>
      <c r="X19" s="198">
        <f>W$19/W$14</f>
        <v>5.000000000000001E-3</v>
      </c>
      <c r="Y19" s="94"/>
      <c r="Z19" s="197">
        <f>+Z21/AV19</f>
        <v>1.2500000000000002E-7</v>
      </c>
      <c r="AA19" s="198">
        <f>Z$19/Z$14</f>
        <v>5.000000000000001E-3</v>
      </c>
      <c r="AB19" s="94"/>
      <c r="AC19" s="197">
        <f>+AC21/AV19</f>
        <v>1.2500000000000002E-7</v>
      </c>
      <c r="AD19" s="198">
        <f>AC$19/AC$14</f>
        <v>5.000000000000001E-3</v>
      </c>
      <c r="AE19" s="94"/>
      <c r="AF19" s="197">
        <f>+AF21/AV19</f>
        <v>1.2500000000000002E-7</v>
      </c>
      <c r="AG19" s="198">
        <f>AF$19/AF$14</f>
        <v>5.000000000000001E-3</v>
      </c>
      <c r="AH19" s="94"/>
      <c r="AI19" s="197">
        <f>+AI21/AV19</f>
        <v>1.2500000000000002E-7</v>
      </c>
      <c r="AJ19" s="198">
        <f>AI$19/AI$14</f>
        <v>5.000000000000001E-3</v>
      </c>
      <c r="AK19" s="94"/>
      <c r="AL19" s="197">
        <f>+AL21/AV19</f>
        <v>1.2500000000000002E-7</v>
      </c>
      <c r="AM19" s="199">
        <f>AL$19/AL$14</f>
        <v>5.000000000000001E-3</v>
      </c>
      <c r="AP19" s="46">
        <f>+$AL19+$AI19+$AF19+$AC19+$Z19+$W19+$T19+$Q19+$N19+$K19+$H19+$E19</f>
        <v>1.5000000000000007E-6</v>
      </c>
      <c r="AQ19" s="32">
        <f>AP$19/AP$14</f>
        <v>5.000000000000001E-3</v>
      </c>
      <c r="AR19" s="1"/>
      <c r="AS19" s="161">
        <f>+AS21/AV19</f>
        <v>1.5000000000000002E-6</v>
      </c>
      <c r="AT19" s="115">
        <f>+AS19/AS14</f>
        <v>5.0000000000000001E-3</v>
      </c>
      <c r="AU19" s="1"/>
      <c r="AV19" s="204">
        <f>1+AV20</f>
        <v>2</v>
      </c>
      <c r="AW19" s="1"/>
      <c r="AX19" s="274" t="s">
        <v>77</v>
      </c>
      <c r="AY19" s="287">
        <v>1</v>
      </c>
      <c r="AZ19" s="69">
        <f>+AY19/AY22</f>
        <v>8.3333333333333329E-2</v>
      </c>
    </row>
    <row r="20" spans="1:52" ht="18" thickTop="1" thickBot="1" x14ac:dyDescent="0.25">
      <c r="C20" s="200" t="s">
        <v>12</v>
      </c>
      <c r="D20" s="51"/>
      <c r="E20" s="201">
        <f>AV20*E19</f>
        <v>1.2500000000000002E-7</v>
      </c>
      <c r="F20" s="202">
        <f>E$20/E$14</f>
        <v>5.000000000000001E-3</v>
      </c>
      <c r="G20" s="51"/>
      <c r="H20" s="201">
        <f>AV20*H19</f>
        <v>1.2500000000000002E-7</v>
      </c>
      <c r="I20" s="202">
        <f>H$20/H$14</f>
        <v>5.000000000000001E-3</v>
      </c>
      <c r="J20" s="51"/>
      <c r="K20" s="201">
        <f>AV20*K19</f>
        <v>1.2500000000000002E-7</v>
      </c>
      <c r="L20" s="202">
        <f>K$20/K$14</f>
        <v>5.000000000000001E-3</v>
      </c>
      <c r="M20" s="51"/>
      <c r="N20" s="201">
        <f>AV20*N19</f>
        <v>1.2500000000000002E-7</v>
      </c>
      <c r="O20" s="202">
        <f>N$20/N$14</f>
        <v>5.000000000000001E-3</v>
      </c>
      <c r="P20" s="51"/>
      <c r="Q20" s="201">
        <f>AV20*Q19</f>
        <v>1.2500000000000002E-7</v>
      </c>
      <c r="R20" s="202">
        <f>Q$20/Q$14</f>
        <v>5.000000000000001E-3</v>
      </c>
      <c r="S20" s="51"/>
      <c r="T20" s="201">
        <f>AV20*T19</f>
        <v>1.2500000000000002E-7</v>
      </c>
      <c r="U20" s="202">
        <f>T$20/T$14</f>
        <v>5.000000000000001E-3</v>
      </c>
      <c r="V20" s="51"/>
      <c r="W20" s="201">
        <f>AV20*W19</f>
        <v>1.2500000000000002E-7</v>
      </c>
      <c r="X20" s="202">
        <f>W$20/W$14</f>
        <v>5.000000000000001E-3</v>
      </c>
      <c r="Y20" s="51"/>
      <c r="Z20" s="201">
        <f>AV20*Z19</f>
        <v>1.2500000000000002E-7</v>
      </c>
      <c r="AA20" s="202">
        <f>Z$20/Z$14</f>
        <v>5.000000000000001E-3</v>
      </c>
      <c r="AB20" s="51"/>
      <c r="AC20" s="201">
        <f>AV20*AC19</f>
        <v>1.2500000000000002E-7</v>
      </c>
      <c r="AD20" s="202">
        <f>AC$20/AC$14</f>
        <v>5.000000000000001E-3</v>
      </c>
      <c r="AE20" s="51"/>
      <c r="AF20" s="201">
        <f>AV20*AF19</f>
        <v>1.2500000000000002E-7</v>
      </c>
      <c r="AG20" s="202">
        <f>AF$20/AF$14</f>
        <v>5.000000000000001E-3</v>
      </c>
      <c r="AH20" s="51"/>
      <c r="AI20" s="201">
        <f>AV20*AI19</f>
        <v>1.2500000000000002E-7</v>
      </c>
      <c r="AJ20" s="202">
        <f>AI$20/AI$14</f>
        <v>5.000000000000001E-3</v>
      </c>
      <c r="AK20" s="51"/>
      <c r="AL20" s="201">
        <f>AV20*AL19</f>
        <v>1.2500000000000002E-7</v>
      </c>
      <c r="AM20" s="202">
        <f>AL$20/AL$14</f>
        <v>5.000000000000001E-3</v>
      </c>
      <c r="AN20" s="51"/>
      <c r="AO20" s="51"/>
      <c r="AP20" s="46">
        <f>+$AL20+$AI20+$AF20+$AC20+$Z20+$W20+$T20+$Q20+$N20+$K20+$H20+$E20</f>
        <v>1.5000000000000007E-6</v>
      </c>
      <c r="AQ20" s="52">
        <f>AP$20/AP$14</f>
        <v>5.000000000000001E-3</v>
      </c>
      <c r="AR20" s="1"/>
      <c r="AS20" s="161">
        <f>+AT20*AS14</f>
        <v>1.5000000000000005E-6</v>
      </c>
      <c r="AT20" s="116">
        <f>+AQ20</f>
        <v>5.000000000000001E-3</v>
      </c>
      <c r="AU20" s="1"/>
      <c r="AV20" s="205">
        <v>1</v>
      </c>
      <c r="AW20" s="1"/>
      <c r="AX20" s="274" t="s">
        <v>78</v>
      </c>
      <c r="AY20" s="287">
        <v>1</v>
      </c>
      <c r="AZ20" s="69">
        <f>+AY20/AY22</f>
        <v>8.3333333333333329E-2</v>
      </c>
    </row>
    <row r="21" spans="1:52" ht="17" thickBot="1" x14ac:dyDescent="0.25">
      <c r="C21" s="53" t="s">
        <v>13</v>
      </c>
      <c r="D21" s="54"/>
      <c r="E21" s="55">
        <f>+F21*E14</f>
        <v>2.5000000000000004E-7</v>
      </c>
      <c r="F21" s="56">
        <f>+AT21</f>
        <v>0.01</v>
      </c>
      <c r="G21" s="57"/>
      <c r="H21" s="55">
        <f>+I21*H14</f>
        <v>2.5000000000000004E-7</v>
      </c>
      <c r="I21" s="56">
        <f>+F21</f>
        <v>0.01</v>
      </c>
      <c r="J21" s="54"/>
      <c r="K21" s="55">
        <f>+L21*K14</f>
        <v>2.5000000000000004E-7</v>
      </c>
      <c r="L21" s="56">
        <f>+I21</f>
        <v>0.01</v>
      </c>
      <c r="M21" s="54"/>
      <c r="N21" s="55">
        <f>+O21*N14</f>
        <v>2.5000000000000004E-7</v>
      </c>
      <c r="O21" s="56">
        <f>+L21</f>
        <v>0.01</v>
      </c>
      <c r="P21" s="59"/>
      <c r="Q21" s="55">
        <f>+R21*Q14</f>
        <v>2.5000000000000004E-7</v>
      </c>
      <c r="R21" s="56">
        <f>+O21</f>
        <v>0.01</v>
      </c>
      <c r="S21" s="54"/>
      <c r="T21" s="55">
        <f>+U21*T14</f>
        <v>2.5000000000000004E-7</v>
      </c>
      <c r="U21" s="56">
        <f>+R21</f>
        <v>0.01</v>
      </c>
      <c r="V21" s="54"/>
      <c r="W21" s="55">
        <f>+X21*W14</f>
        <v>2.5000000000000004E-7</v>
      </c>
      <c r="X21" s="56">
        <f>+U21</f>
        <v>0.01</v>
      </c>
      <c r="Y21" s="54"/>
      <c r="Z21" s="55">
        <f>+AA21*Z14</f>
        <v>2.5000000000000004E-7</v>
      </c>
      <c r="AA21" s="56">
        <f>+X21</f>
        <v>0.01</v>
      </c>
      <c r="AB21" s="54"/>
      <c r="AC21" s="55">
        <f>+AD21*AC14</f>
        <v>2.5000000000000004E-7</v>
      </c>
      <c r="AD21" s="56">
        <f>+AA21</f>
        <v>0.01</v>
      </c>
      <c r="AE21" s="54"/>
      <c r="AF21" s="55">
        <f>+AG21*AF14</f>
        <v>2.5000000000000004E-7</v>
      </c>
      <c r="AG21" s="56">
        <f>+AD21</f>
        <v>0.01</v>
      </c>
      <c r="AH21" s="54"/>
      <c r="AI21" s="55">
        <f>+AJ21*AI14</f>
        <v>2.5000000000000004E-7</v>
      </c>
      <c r="AJ21" s="56">
        <f>+AG21</f>
        <v>0.01</v>
      </c>
      <c r="AK21" s="54"/>
      <c r="AL21" s="55">
        <f>+AM21*AL14</f>
        <v>2.5000000000000004E-7</v>
      </c>
      <c r="AM21" s="56">
        <f>+AJ21</f>
        <v>0.01</v>
      </c>
      <c r="AN21" s="54"/>
      <c r="AO21" s="54"/>
      <c r="AP21" s="60">
        <f>+$AL21+$AI21+$AF21+$AC21+$Z21+$W21+$T21+$Q21+$N21+$K21+$H21+$E21</f>
        <v>3.0000000000000013E-6</v>
      </c>
      <c r="AQ21" s="61">
        <f>AP$21/AP$14</f>
        <v>1.0000000000000002E-2</v>
      </c>
      <c r="AR21" s="1"/>
      <c r="AS21" s="163">
        <f>+AT21*AS14</f>
        <v>3.0000000000000005E-6</v>
      </c>
      <c r="AT21" s="168">
        <v>0.01</v>
      </c>
      <c r="AU21" s="1"/>
      <c r="AV21" s="203"/>
      <c r="AW21" s="1"/>
      <c r="AX21" s="274" t="s">
        <v>79</v>
      </c>
      <c r="AY21" s="287">
        <v>1</v>
      </c>
      <c r="AZ21" s="69">
        <f>+AY21/AY22</f>
        <v>8.3333333333333329E-2</v>
      </c>
    </row>
    <row r="22" spans="1:52" ht="18" thickTop="1" thickBot="1" x14ac:dyDescent="0.25">
      <c r="C22" s="33"/>
      <c r="D22" s="1"/>
      <c r="E22" s="45"/>
      <c r="F22" s="7"/>
      <c r="H22" s="45"/>
      <c r="I22" s="7"/>
      <c r="K22" s="62"/>
      <c r="L22" s="7"/>
      <c r="N22" s="45"/>
      <c r="O22" s="7"/>
      <c r="P22" s="28"/>
      <c r="Q22" s="45"/>
      <c r="R22" s="7"/>
      <c r="S22" s="8"/>
      <c r="T22" s="45"/>
      <c r="U22" s="7"/>
      <c r="V22" s="8"/>
      <c r="W22" s="45"/>
      <c r="X22" s="7"/>
      <c r="Y22" s="8"/>
      <c r="Z22" s="45"/>
      <c r="AA22" s="7"/>
      <c r="AB22" s="8"/>
      <c r="AC22" s="45"/>
      <c r="AD22" s="7"/>
      <c r="AF22" s="45"/>
      <c r="AG22" s="7"/>
      <c r="AI22" s="45"/>
      <c r="AJ22" s="7"/>
      <c r="AL22" s="45"/>
      <c r="AM22" s="7"/>
      <c r="AP22" s="46"/>
      <c r="AQ22" s="32"/>
      <c r="AR22" s="1"/>
      <c r="AS22" s="161"/>
      <c r="AT22" s="115"/>
      <c r="AU22" s="1"/>
      <c r="AV22" s="1"/>
      <c r="AW22" s="1"/>
      <c r="AX22" s="274" t="s">
        <v>3</v>
      </c>
      <c r="AY22" s="275">
        <f>+SUM(AY10:AY21)</f>
        <v>12</v>
      </c>
      <c r="AZ22" s="276">
        <f>+SUM(AZ10:AZ21)</f>
        <v>1</v>
      </c>
    </row>
    <row r="23" spans="1:52" ht="18" thickTop="1" thickBot="1" x14ac:dyDescent="0.25">
      <c r="C23" s="53" t="s">
        <v>14</v>
      </c>
      <c r="D23" s="54"/>
      <c r="E23" s="55">
        <f>E16+E21</f>
        <v>8.583333333333333E-6</v>
      </c>
      <c r="F23" s="56">
        <f>E$23/E$14</f>
        <v>0.34333333333333332</v>
      </c>
      <c r="G23" s="57"/>
      <c r="H23" s="55">
        <f>H16+H21</f>
        <v>8.583333333333333E-6</v>
      </c>
      <c r="I23" s="56">
        <f>H$23/H$14</f>
        <v>0.34333333333333332</v>
      </c>
      <c r="J23" s="54"/>
      <c r="K23" s="58">
        <f>K16+K21</f>
        <v>8.583333333333333E-6</v>
      </c>
      <c r="L23" s="56">
        <f>K$23/K$14</f>
        <v>0.34333333333333332</v>
      </c>
      <c r="M23" s="54"/>
      <c r="N23" s="55">
        <f>N16+N21</f>
        <v>8.583333333333333E-6</v>
      </c>
      <c r="O23" s="56">
        <f>N$23/N$14</f>
        <v>0.34333333333333332</v>
      </c>
      <c r="P23" s="59"/>
      <c r="Q23" s="55">
        <f>Q16+Q21</f>
        <v>8.583333333333333E-6</v>
      </c>
      <c r="R23" s="56">
        <f>Q$23/Q$14</f>
        <v>0.34333333333333332</v>
      </c>
      <c r="S23" s="54"/>
      <c r="T23" s="55">
        <f>T16+T21</f>
        <v>8.583333333333333E-6</v>
      </c>
      <c r="U23" s="56">
        <f>T$23/T$14</f>
        <v>0.34333333333333332</v>
      </c>
      <c r="V23" s="54"/>
      <c r="W23" s="55">
        <f>W16+W21</f>
        <v>8.583333333333333E-6</v>
      </c>
      <c r="X23" s="56">
        <f>W$23/W$14</f>
        <v>0.34333333333333332</v>
      </c>
      <c r="Y23" s="54"/>
      <c r="Z23" s="55">
        <f>Z16+Z21</f>
        <v>8.583333333333333E-6</v>
      </c>
      <c r="AA23" s="56">
        <f>Z$23/Z$14</f>
        <v>0.34333333333333332</v>
      </c>
      <c r="AB23" s="54"/>
      <c r="AC23" s="55">
        <f>AC16+AC21</f>
        <v>8.583333333333333E-6</v>
      </c>
      <c r="AD23" s="56">
        <f>AC$23/AC$14</f>
        <v>0.34333333333333332</v>
      </c>
      <c r="AE23" s="54"/>
      <c r="AF23" s="55">
        <f>AF16+AF21</f>
        <v>8.583333333333333E-6</v>
      </c>
      <c r="AG23" s="56">
        <f>AF$23/AF$14</f>
        <v>0.34333333333333332</v>
      </c>
      <c r="AH23" s="54"/>
      <c r="AI23" s="55">
        <f>AI16+AI21</f>
        <v>8.583333333333333E-6</v>
      </c>
      <c r="AJ23" s="56">
        <f>AI$23/AI$14</f>
        <v>0.34333333333333332</v>
      </c>
      <c r="AK23" s="54"/>
      <c r="AL23" s="55">
        <f>AL16+AL21</f>
        <v>8.583333333333333E-6</v>
      </c>
      <c r="AM23" s="56">
        <f>AL$23/AL$14</f>
        <v>0.34333333333333332</v>
      </c>
      <c r="AN23" s="54"/>
      <c r="AO23" s="54"/>
      <c r="AP23" s="63">
        <f>+$AL23+$AI23+$AF23+$AC23+$Z23+$W23+$T23+$Q23+$N23+$K23+$H23+$E23</f>
        <v>1.0299999999999997E-4</v>
      </c>
      <c r="AQ23" s="61">
        <f>AP$23/AP$14</f>
        <v>0.34333333333333316</v>
      </c>
      <c r="AR23" s="64"/>
      <c r="AS23" s="164">
        <f>+AT23*AS14</f>
        <v>6.000000000000001E-6</v>
      </c>
      <c r="AT23" s="117">
        <f>+AT16+AT21</f>
        <v>0.02</v>
      </c>
      <c r="AU23" s="1"/>
      <c r="AV23" s="1"/>
      <c r="AW23" s="1"/>
      <c r="AX23" s="274" t="s">
        <v>80</v>
      </c>
      <c r="AY23" s="275">
        <f>+AY22/12</f>
        <v>1</v>
      </c>
      <c r="AZ23" s="276"/>
    </row>
    <row r="24" spans="1:52" ht="14" thickTop="1" x14ac:dyDescent="0.15">
      <c r="C24" s="33"/>
      <c r="D24" s="1"/>
      <c r="E24" s="45"/>
      <c r="F24" s="7"/>
      <c r="H24" s="45"/>
      <c r="I24" s="7"/>
      <c r="K24" s="45"/>
      <c r="L24" s="7"/>
      <c r="N24" s="45"/>
      <c r="O24" s="7"/>
      <c r="P24" s="28"/>
      <c r="Q24" s="45"/>
      <c r="R24" s="7"/>
      <c r="S24" s="8"/>
      <c r="T24" s="45"/>
      <c r="U24" s="7"/>
      <c r="V24" s="8"/>
      <c r="W24" s="45"/>
      <c r="X24" s="7"/>
      <c r="Y24" s="8"/>
      <c r="Z24" s="45"/>
      <c r="AA24" s="7"/>
      <c r="AB24" s="8"/>
      <c r="AC24" s="45"/>
      <c r="AD24" s="7"/>
      <c r="AF24" s="45"/>
      <c r="AG24" s="7"/>
      <c r="AI24" s="45"/>
      <c r="AJ24" s="7"/>
      <c r="AL24" s="45"/>
      <c r="AM24" s="7"/>
      <c r="AP24" s="46"/>
      <c r="AQ24" s="32"/>
      <c r="AR24" s="1"/>
      <c r="AS24" s="161"/>
      <c r="AT24" s="115"/>
      <c r="AU24" s="1"/>
      <c r="AV24" s="1"/>
      <c r="AW24" s="1"/>
      <c r="AX24" s="1"/>
      <c r="AY24" s="1"/>
      <c r="AZ24" s="1"/>
    </row>
    <row r="25" spans="1:52" x14ac:dyDescent="0.15">
      <c r="C25" s="65" t="s">
        <v>62</v>
      </c>
      <c r="D25" s="36"/>
      <c r="E25" s="66">
        <f>E14-E23</f>
        <v>1.6416666666666668E-5</v>
      </c>
      <c r="F25" s="38">
        <f>E$25/E$14</f>
        <v>0.65666666666666673</v>
      </c>
      <c r="G25" s="39"/>
      <c r="H25" s="66">
        <f>H14-H23</f>
        <v>1.6416666666666668E-5</v>
      </c>
      <c r="I25" s="38">
        <f>H$25/H$14</f>
        <v>0.65666666666666673</v>
      </c>
      <c r="J25" s="41"/>
      <c r="K25" s="67">
        <f>K14-K23</f>
        <v>1.6416666666666668E-5</v>
      </c>
      <c r="L25" s="38">
        <f>K$25/K$14</f>
        <v>0.65666666666666673</v>
      </c>
      <c r="M25" s="41"/>
      <c r="N25" s="66">
        <f>N14-N23</f>
        <v>1.6416666666666668E-5</v>
      </c>
      <c r="O25" s="38">
        <f>N$25/N$14</f>
        <v>0.65666666666666673</v>
      </c>
      <c r="P25" s="39"/>
      <c r="Q25" s="66">
        <f>Q14-Q23</f>
        <v>1.6416666666666668E-5</v>
      </c>
      <c r="R25" s="38">
        <f>Q$25/Q$14</f>
        <v>0.65666666666666673</v>
      </c>
      <c r="S25" s="41"/>
      <c r="T25" s="66">
        <f>T14-T23</f>
        <v>1.6416666666666668E-5</v>
      </c>
      <c r="U25" s="38">
        <f>T$25/T$14</f>
        <v>0.65666666666666673</v>
      </c>
      <c r="V25" s="42"/>
      <c r="W25" s="66">
        <f>W14-W23</f>
        <v>1.6416666666666668E-5</v>
      </c>
      <c r="X25" s="38">
        <f>W$25/W$14</f>
        <v>0.65666666666666673</v>
      </c>
      <c r="Y25" s="42"/>
      <c r="Z25" s="66">
        <f>Z14-Z23</f>
        <v>1.6416666666666668E-5</v>
      </c>
      <c r="AA25" s="38">
        <f>Z$25/Z$14</f>
        <v>0.65666666666666673</v>
      </c>
      <c r="AB25" s="42"/>
      <c r="AC25" s="66">
        <f>AC14-AC23</f>
        <v>1.6416666666666668E-5</v>
      </c>
      <c r="AD25" s="38">
        <f>AC$25/AC$14</f>
        <v>0.65666666666666673</v>
      </c>
      <c r="AE25" s="42"/>
      <c r="AF25" s="66">
        <f>AF14-AF23</f>
        <v>1.6416666666666668E-5</v>
      </c>
      <c r="AG25" s="38">
        <f>AF$25/AF$14</f>
        <v>0.65666666666666673</v>
      </c>
      <c r="AH25" s="42"/>
      <c r="AI25" s="66">
        <f>AI14-AI23</f>
        <v>1.6416666666666668E-5</v>
      </c>
      <c r="AJ25" s="38">
        <f>AI$25/AI$14</f>
        <v>0.65666666666666673</v>
      </c>
      <c r="AK25" s="42"/>
      <c r="AL25" s="66">
        <f>AL14-AL23</f>
        <v>1.6416666666666668E-5</v>
      </c>
      <c r="AM25" s="38">
        <f>AL$25/AL$14</f>
        <v>0.65666666666666673</v>
      </c>
      <c r="AN25" s="42"/>
      <c r="AO25" s="42"/>
      <c r="AP25" s="43">
        <f>+$AL25+$AI25+$AF25+$AC25+$Z25+$W25+$T25+$Q25+$N25+$K25+$H25+$E25</f>
        <v>1.9700000000000002E-4</v>
      </c>
      <c r="AQ25" s="38">
        <f>AP$25/AP$14</f>
        <v>0.65666666666666651</v>
      </c>
      <c r="AR25" s="68"/>
      <c r="AS25" s="120">
        <f>+AS14-AS23</f>
        <v>2.9400000000000004E-4</v>
      </c>
      <c r="AT25" s="119">
        <f>AS$25/AS$14</f>
        <v>0.98000000000000009</v>
      </c>
      <c r="AU25" s="36"/>
      <c r="AV25" s="36"/>
      <c r="AW25" s="36"/>
      <c r="AX25" s="36"/>
      <c r="AY25" s="36"/>
      <c r="AZ25" s="36"/>
    </row>
    <row r="26" spans="1:52" x14ac:dyDescent="0.15">
      <c r="C26" s="33"/>
      <c r="D26" s="1"/>
      <c r="E26" s="45"/>
      <c r="F26" s="7"/>
      <c r="H26" s="45"/>
      <c r="I26" s="7"/>
      <c r="K26" s="45"/>
      <c r="L26" s="7"/>
      <c r="N26" s="45"/>
      <c r="O26" s="7"/>
      <c r="P26" s="28"/>
      <c r="Q26" s="45"/>
      <c r="R26" s="7"/>
      <c r="S26" s="8"/>
      <c r="T26" s="45"/>
      <c r="U26" s="7"/>
      <c r="V26" s="8"/>
      <c r="W26" s="45"/>
      <c r="X26" s="7"/>
      <c r="Y26" s="8"/>
      <c r="Z26" s="45"/>
      <c r="AA26" s="7"/>
      <c r="AB26" s="8"/>
      <c r="AC26" s="45"/>
      <c r="AD26" s="7"/>
      <c r="AF26" s="45"/>
      <c r="AG26" s="7"/>
      <c r="AI26" s="45"/>
      <c r="AJ26" s="7"/>
      <c r="AL26" s="45"/>
      <c r="AM26" s="7"/>
      <c r="AP26" s="46"/>
      <c r="AQ26" s="32"/>
      <c r="AR26" s="1"/>
      <c r="AS26" s="161"/>
      <c r="AT26" s="115"/>
      <c r="AU26" s="1"/>
      <c r="AV26" s="1"/>
      <c r="AW26" s="1"/>
      <c r="AX26" s="1"/>
      <c r="AY26" s="1"/>
      <c r="AZ26" s="1"/>
    </row>
    <row r="27" spans="1:52" x14ac:dyDescent="0.15">
      <c r="C27" s="33" t="s">
        <v>28</v>
      </c>
      <c r="D27" s="1"/>
      <c r="E27" s="90">
        <v>0</v>
      </c>
      <c r="F27" s="91">
        <f>E27/$E$14</f>
        <v>0</v>
      </c>
      <c r="G27" s="92"/>
      <c r="H27" s="90">
        <v>0</v>
      </c>
      <c r="I27" s="31">
        <f>+H27/H14</f>
        <v>0</v>
      </c>
      <c r="J27" s="93">
        <v>1</v>
      </c>
      <c r="K27" s="90">
        <v>0</v>
      </c>
      <c r="L27" s="31">
        <f>+K27/K14</f>
        <v>0</v>
      </c>
      <c r="M27" s="94"/>
      <c r="N27" s="90">
        <v>0</v>
      </c>
      <c r="O27" s="31">
        <f>+N27/N14</f>
        <v>0</v>
      </c>
      <c r="P27" s="95"/>
      <c r="Q27" s="90">
        <v>0</v>
      </c>
      <c r="R27" s="31">
        <f>+Q27/Q14</f>
        <v>0</v>
      </c>
      <c r="S27" s="94"/>
      <c r="T27" s="90">
        <v>0</v>
      </c>
      <c r="U27" s="31">
        <f>+T27/T14</f>
        <v>0</v>
      </c>
      <c r="V27" s="94"/>
      <c r="W27" s="90">
        <v>0</v>
      </c>
      <c r="X27" s="31">
        <f>+W27/W14</f>
        <v>0</v>
      </c>
      <c r="Y27" s="94"/>
      <c r="Z27" s="90">
        <v>0</v>
      </c>
      <c r="AA27" s="31">
        <f>+Z27/Z14</f>
        <v>0</v>
      </c>
      <c r="AB27" s="94"/>
      <c r="AC27" s="90">
        <v>0</v>
      </c>
      <c r="AD27" s="31">
        <f>+AC27/AC14</f>
        <v>0</v>
      </c>
      <c r="AE27" s="94"/>
      <c r="AF27" s="90">
        <v>0</v>
      </c>
      <c r="AG27" s="31">
        <f>+AF27/AF14</f>
        <v>0</v>
      </c>
      <c r="AH27" s="94"/>
      <c r="AI27" s="90">
        <v>0</v>
      </c>
      <c r="AJ27" s="31">
        <f>+AI27/AI14</f>
        <v>0</v>
      </c>
      <c r="AK27" s="94"/>
      <c r="AL27" s="90">
        <v>0</v>
      </c>
      <c r="AM27" s="7">
        <f>+AL27/AL14</f>
        <v>0</v>
      </c>
      <c r="AP27" s="46">
        <f t="shared" ref="AP27:AP34" si="12">+$AL27+$AI27+$AF27+$AC27+$Z27+$W27+$T27+$Q27+$N27+$K27+$H27+$E27</f>
        <v>0</v>
      </c>
      <c r="AQ27" s="32">
        <f>+AP27/AP14</f>
        <v>0</v>
      </c>
      <c r="AR27" s="1"/>
      <c r="AS27" s="161">
        <v>0</v>
      </c>
      <c r="AT27" s="115">
        <f>+AS27/AS14</f>
        <v>0</v>
      </c>
      <c r="AU27" s="1"/>
      <c r="AV27" s="1"/>
      <c r="AW27" s="1"/>
      <c r="AX27" s="1"/>
      <c r="AY27" s="1"/>
      <c r="AZ27" s="1"/>
    </row>
    <row r="28" spans="1:52" x14ac:dyDescent="0.15">
      <c r="C28" s="71" t="s">
        <v>15</v>
      </c>
      <c r="D28" s="72"/>
      <c r="E28" s="90">
        <v>0</v>
      </c>
      <c r="F28" s="91">
        <f>E$28/E$14</f>
        <v>0</v>
      </c>
      <c r="G28" s="92"/>
      <c r="H28" s="90">
        <v>0</v>
      </c>
      <c r="I28" s="91">
        <f>H$28/H$14</f>
        <v>0</v>
      </c>
      <c r="J28" s="73">
        <v>1</v>
      </c>
      <c r="K28" s="90">
        <v>0</v>
      </c>
      <c r="L28" s="91">
        <f>K$28/K$14</f>
        <v>0</v>
      </c>
      <c r="M28" s="92"/>
      <c r="N28" s="90">
        <v>0</v>
      </c>
      <c r="O28" s="91">
        <f>N$28/N$14</f>
        <v>0</v>
      </c>
      <c r="P28" s="92"/>
      <c r="Q28" s="90">
        <v>0</v>
      </c>
      <c r="R28" s="91">
        <f>Q$28/Q$14</f>
        <v>0</v>
      </c>
      <c r="S28" s="92"/>
      <c r="T28" s="90">
        <v>0</v>
      </c>
      <c r="U28" s="91">
        <f>T$28/T$14</f>
        <v>0</v>
      </c>
      <c r="V28" s="92"/>
      <c r="W28" s="90">
        <v>0</v>
      </c>
      <c r="X28" s="91">
        <f>W$28/W$14</f>
        <v>0</v>
      </c>
      <c r="Y28" s="92"/>
      <c r="Z28" s="90">
        <v>0</v>
      </c>
      <c r="AA28" s="91">
        <f>Z$28/Z$14</f>
        <v>0</v>
      </c>
      <c r="AB28" s="92"/>
      <c r="AC28" s="90">
        <v>0</v>
      </c>
      <c r="AD28" s="91">
        <f>AC$28/AC$14</f>
        <v>0</v>
      </c>
      <c r="AE28" s="92"/>
      <c r="AF28" s="90">
        <v>0</v>
      </c>
      <c r="AG28" s="91">
        <f>AF$28/AF$14</f>
        <v>0</v>
      </c>
      <c r="AH28" s="92"/>
      <c r="AI28" s="90">
        <v>0</v>
      </c>
      <c r="AJ28" s="91">
        <f>AI$28/AI$14</f>
        <v>0</v>
      </c>
      <c r="AK28" s="92"/>
      <c r="AL28" s="90">
        <v>0</v>
      </c>
      <c r="AM28" s="69">
        <f>AL$28/AL$14</f>
        <v>0</v>
      </c>
      <c r="AN28" s="70"/>
      <c r="AO28" s="70"/>
      <c r="AP28" s="46">
        <f t="shared" si="12"/>
        <v>0</v>
      </c>
      <c r="AQ28" s="32">
        <f>AP$28/AP$14</f>
        <v>0</v>
      </c>
      <c r="AR28" s="1"/>
      <c r="AS28" s="161">
        <v>0</v>
      </c>
      <c r="AT28" s="115">
        <f>AS$28/AS$14</f>
        <v>0</v>
      </c>
    </row>
    <row r="29" spans="1:52" x14ac:dyDescent="0.15">
      <c r="C29" s="71" t="s">
        <v>16</v>
      </c>
      <c r="D29" s="72"/>
      <c r="E29" s="90">
        <v>0</v>
      </c>
      <c r="F29" s="91">
        <f>E$29/E$14</f>
        <v>0</v>
      </c>
      <c r="G29" s="92"/>
      <c r="H29" s="90">
        <v>0</v>
      </c>
      <c r="I29" s="91">
        <f>H$29/H$14</f>
        <v>0</v>
      </c>
      <c r="J29" s="73">
        <v>1</v>
      </c>
      <c r="K29" s="90">
        <v>0</v>
      </c>
      <c r="L29" s="91">
        <f>K$29/K$14</f>
        <v>0</v>
      </c>
      <c r="M29" s="92"/>
      <c r="N29" s="90">
        <v>0</v>
      </c>
      <c r="O29" s="91">
        <f>N$29/N$14</f>
        <v>0</v>
      </c>
      <c r="P29" s="92"/>
      <c r="Q29" s="90">
        <v>0</v>
      </c>
      <c r="R29" s="91">
        <f>Q$29/Q$14</f>
        <v>0</v>
      </c>
      <c r="S29" s="92"/>
      <c r="T29" s="90">
        <v>0</v>
      </c>
      <c r="U29" s="91">
        <f>T$29/T$14</f>
        <v>0</v>
      </c>
      <c r="V29" s="92"/>
      <c r="W29" s="90">
        <v>0</v>
      </c>
      <c r="X29" s="91">
        <f>W$29/W$14</f>
        <v>0</v>
      </c>
      <c r="Y29" s="92"/>
      <c r="Z29" s="90">
        <v>0</v>
      </c>
      <c r="AA29" s="91">
        <f>Z$29/Z$14</f>
        <v>0</v>
      </c>
      <c r="AB29" s="92"/>
      <c r="AC29" s="90">
        <v>0</v>
      </c>
      <c r="AD29" s="91">
        <f>AC$29/AC$14</f>
        <v>0</v>
      </c>
      <c r="AE29" s="92"/>
      <c r="AF29" s="90">
        <v>0</v>
      </c>
      <c r="AG29" s="91">
        <f>AF$29/AF$14</f>
        <v>0</v>
      </c>
      <c r="AH29" s="92"/>
      <c r="AI29" s="90">
        <v>0</v>
      </c>
      <c r="AJ29" s="91">
        <f>AI$29/AI$14</f>
        <v>0</v>
      </c>
      <c r="AK29" s="92"/>
      <c r="AL29" s="90">
        <v>0</v>
      </c>
      <c r="AM29" s="69">
        <f>AL$29/AL$14</f>
        <v>0</v>
      </c>
      <c r="AN29" s="70"/>
      <c r="AO29" s="70"/>
      <c r="AP29" s="46">
        <f t="shared" si="12"/>
        <v>0</v>
      </c>
      <c r="AQ29" s="32">
        <f>AP$29/AP$14</f>
        <v>0</v>
      </c>
      <c r="AR29" s="1"/>
      <c r="AS29" s="161">
        <v>0</v>
      </c>
      <c r="AT29" s="115">
        <f>AS$29/AS$14</f>
        <v>0</v>
      </c>
    </row>
    <row r="30" spans="1:52" x14ac:dyDescent="0.15">
      <c r="C30" s="71" t="s">
        <v>4</v>
      </c>
      <c r="D30" s="72"/>
      <c r="E30" s="90">
        <v>0</v>
      </c>
      <c r="F30" s="91">
        <f>E$30/E$14</f>
        <v>0</v>
      </c>
      <c r="G30" s="96"/>
      <c r="H30" s="90">
        <v>0</v>
      </c>
      <c r="I30" s="91">
        <f>H$30/H$14</f>
        <v>0</v>
      </c>
      <c r="J30" s="73">
        <v>1</v>
      </c>
      <c r="K30" s="90">
        <v>0</v>
      </c>
      <c r="L30" s="91">
        <f>K$30/K$14</f>
        <v>0</v>
      </c>
      <c r="M30" s="92"/>
      <c r="N30" s="90">
        <v>0</v>
      </c>
      <c r="O30" s="91">
        <f>N$30/N$14</f>
        <v>0</v>
      </c>
      <c r="P30" s="92"/>
      <c r="Q30" s="90">
        <v>0</v>
      </c>
      <c r="R30" s="91">
        <f>Q$30/Q$14</f>
        <v>0</v>
      </c>
      <c r="S30" s="92"/>
      <c r="T30" s="90">
        <v>0</v>
      </c>
      <c r="U30" s="91">
        <f>T$30/T$14</f>
        <v>0</v>
      </c>
      <c r="V30" s="92"/>
      <c r="W30" s="90">
        <v>0</v>
      </c>
      <c r="X30" s="91">
        <f>W$30/W$14</f>
        <v>0</v>
      </c>
      <c r="Y30" s="92"/>
      <c r="Z30" s="90">
        <v>0</v>
      </c>
      <c r="AA30" s="91">
        <f>Z$30/Z$14</f>
        <v>0</v>
      </c>
      <c r="AB30" s="92"/>
      <c r="AC30" s="90">
        <v>0</v>
      </c>
      <c r="AD30" s="91">
        <f>AC$30/AC$14</f>
        <v>0</v>
      </c>
      <c r="AE30" s="92"/>
      <c r="AF30" s="90">
        <v>0</v>
      </c>
      <c r="AG30" s="91">
        <f>AF$30/AF$14</f>
        <v>0</v>
      </c>
      <c r="AH30" s="92"/>
      <c r="AI30" s="90">
        <v>0</v>
      </c>
      <c r="AJ30" s="91">
        <f>AI$30/AI$14</f>
        <v>0</v>
      </c>
      <c r="AK30" s="92"/>
      <c r="AL30" s="90">
        <v>0</v>
      </c>
      <c r="AM30" s="69">
        <f>AL$30/AL$14</f>
        <v>0</v>
      </c>
      <c r="AN30" s="70"/>
      <c r="AO30" s="70"/>
      <c r="AP30" s="46">
        <f t="shared" si="12"/>
        <v>0</v>
      </c>
      <c r="AQ30" s="32">
        <f>AP$30/AP$14</f>
        <v>0</v>
      </c>
      <c r="AR30" s="1"/>
      <c r="AS30" s="161">
        <v>0</v>
      </c>
      <c r="AT30" s="115">
        <f>AS$30/AS$14</f>
        <v>0</v>
      </c>
    </row>
    <row r="31" spans="1:52" x14ac:dyDescent="0.15">
      <c r="C31" s="33" t="s">
        <v>17</v>
      </c>
      <c r="D31" s="1"/>
      <c r="E31" s="97">
        <v>0</v>
      </c>
      <c r="F31" s="31">
        <f>E$31/E$14</f>
        <v>0</v>
      </c>
      <c r="G31" s="98"/>
      <c r="H31" s="97">
        <v>0</v>
      </c>
      <c r="I31" s="31">
        <f>H$31/H$14</f>
        <v>0</v>
      </c>
      <c r="J31" s="93">
        <v>1</v>
      </c>
      <c r="K31" s="97">
        <v>0</v>
      </c>
      <c r="L31" s="31">
        <f>K$31/K$14</f>
        <v>0</v>
      </c>
      <c r="M31" s="94"/>
      <c r="N31" s="97">
        <v>0</v>
      </c>
      <c r="O31" s="31">
        <f>N$31/N$14</f>
        <v>0</v>
      </c>
      <c r="P31" s="95"/>
      <c r="Q31" s="97">
        <v>0</v>
      </c>
      <c r="R31" s="31">
        <f>Q$31/Q$14</f>
        <v>0</v>
      </c>
      <c r="S31" s="94"/>
      <c r="T31" s="97">
        <v>0</v>
      </c>
      <c r="U31" s="31">
        <f>T$31/T$14</f>
        <v>0</v>
      </c>
      <c r="V31" s="94"/>
      <c r="W31" s="97">
        <v>0</v>
      </c>
      <c r="X31" s="31">
        <f>W$31/W$14</f>
        <v>0</v>
      </c>
      <c r="Y31" s="94"/>
      <c r="Z31" s="97">
        <v>0</v>
      </c>
      <c r="AA31" s="31">
        <f>Z$31/Z$14</f>
        <v>0</v>
      </c>
      <c r="AB31" s="94"/>
      <c r="AC31" s="97">
        <v>0</v>
      </c>
      <c r="AD31" s="31">
        <f>AC$31/AC$14</f>
        <v>0</v>
      </c>
      <c r="AE31" s="94"/>
      <c r="AF31" s="97">
        <v>0</v>
      </c>
      <c r="AG31" s="31">
        <f>AF$31/AF$14</f>
        <v>0</v>
      </c>
      <c r="AH31" s="94"/>
      <c r="AI31" s="97">
        <v>0</v>
      </c>
      <c r="AJ31" s="31">
        <f>AI$31/AI$14</f>
        <v>0</v>
      </c>
      <c r="AK31" s="94"/>
      <c r="AL31" s="97">
        <v>0</v>
      </c>
      <c r="AM31" s="7">
        <f>AL$31/AL$14</f>
        <v>0</v>
      </c>
      <c r="AO31" s="70"/>
      <c r="AP31" s="46">
        <f t="shared" si="12"/>
        <v>0</v>
      </c>
      <c r="AQ31" s="32">
        <f>AP$31/AP$14</f>
        <v>0</v>
      </c>
      <c r="AR31" s="1"/>
      <c r="AS31" s="161">
        <v>0</v>
      </c>
      <c r="AT31" s="115">
        <f>AS$31/AS$14</f>
        <v>0</v>
      </c>
    </row>
    <row r="32" spans="1:52" x14ac:dyDescent="0.15">
      <c r="C32" s="33" t="s">
        <v>18</v>
      </c>
      <c r="D32" s="1"/>
      <c r="E32" s="97">
        <v>0</v>
      </c>
      <c r="F32" s="31">
        <f>E$32/E$14</f>
        <v>0</v>
      </c>
      <c r="G32" s="98"/>
      <c r="H32" s="97">
        <v>0</v>
      </c>
      <c r="I32" s="31">
        <f>H$32/H$14</f>
        <v>0</v>
      </c>
      <c r="J32" s="93">
        <v>1</v>
      </c>
      <c r="K32" s="97">
        <v>0</v>
      </c>
      <c r="L32" s="31">
        <f>K$32/K$14</f>
        <v>0</v>
      </c>
      <c r="M32" s="94"/>
      <c r="N32" s="97">
        <v>0</v>
      </c>
      <c r="O32" s="31">
        <f>N$32/N$14</f>
        <v>0</v>
      </c>
      <c r="P32" s="95"/>
      <c r="Q32" s="97">
        <v>0</v>
      </c>
      <c r="R32" s="31">
        <f>Q$32/Q$14</f>
        <v>0</v>
      </c>
      <c r="S32" s="94"/>
      <c r="T32" s="97">
        <v>0</v>
      </c>
      <c r="U32" s="31">
        <f>T$32/T$14</f>
        <v>0</v>
      </c>
      <c r="V32" s="94"/>
      <c r="W32" s="97">
        <v>0</v>
      </c>
      <c r="X32" s="31">
        <f>W$32/W$14</f>
        <v>0</v>
      </c>
      <c r="Y32" s="94"/>
      <c r="Z32" s="97">
        <v>0</v>
      </c>
      <c r="AA32" s="31">
        <f>Z$32/Z$14</f>
        <v>0</v>
      </c>
      <c r="AB32" s="94"/>
      <c r="AC32" s="97">
        <v>0</v>
      </c>
      <c r="AD32" s="31">
        <f>AC$32/AC$14</f>
        <v>0</v>
      </c>
      <c r="AE32" s="94"/>
      <c r="AF32" s="97">
        <v>0</v>
      </c>
      <c r="AG32" s="31">
        <f>AF$32/AF$14</f>
        <v>0</v>
      </c>
      <c r="AH32" s="94"/>
      <c r="AI32" s="97">
        <v>0</v>
      </c>
      <c r="AJ32" s="31">
        <f>AI$32/AI$14</f>
        <v>0</v>
      </c>
      <c r="AK32" s="94"/>
      <c r="AL32" s="97">
        <v>0</v>
      </c>
      <c r="AM32" s="7">
        <f>AL$32/AL$14</f>
        <v>0</v>
      </c>
      <c r="AP32" s="46">
        <f t="shared" si="12"/>
        <v>0</v>
      </c>
      <c r="AQ32" s="32">
        <f>AP$32/AP$14</f>
        <v>0</v>
      </c>
      <c r="AR32" s="1"/>
      <c r="AS32" s="161">
        <v>0</v>
      </c>
      <c r="AT32" s="115">
        <f>AS$32/AS$14</f>
        <v>0</v>
      </c>
    </row>
    <row r="33" spans="3:53" x14ac:dyDescent="0.15">
      <c r="C33" s="33" t="s">
        <v>19</v>
      </c>
      <c r="D33" s="1"/>
      <c r="E33" s="97">
        <v>0</v>
      </c>
      <c r="F33" s="31">
        <f>E$33/E$14</f>
        <v>0</v>
      </c>
      <c r="G33" s="98"/>
      <c r="H33" s="97">
        <v>0</v>
      </c>
      <c r="I33" s="31">
        <f>H$33/H$14</f>
        <v>0</v>
      </c>
      <c r="J33" s="93">
        <v>1</v>
      </c>
      <c r="K33" s="97">
        <v>0</v>
      </c>
      <c r="L33" s="31">
        <f>K$33/K$14</f>
        <v>0</v>
      </c>
      <c r="M33" s="94"/>
      <c r="N33" s="97">
        <v>0</v>
      </c>
      <c r="O33" s="31">
        <f>N$33/N$14</f>
        <v>0</v>
      </c>
      <c r="P33" s="95"/>
      <c r="Q33" s="97">
        <v>0</v>
      </c>
      <c r="R33" s="31">
        <f>Q$33/Q$14</f>
        <v>0</v>
      </c>
      <c r="S33" s="94"/>
      <c r="T33" s="97">
        <v>0</v>
      </c>
      <c r="U33" s="31">
        <f>T$33/T$14</f>
        <v>0</v>
      </c>
      <c r="V33" s="94"/>
      <c r="W33" s="97">
        <v>0</v>
      </c>
      <c r="X33" s="31">
        <f>W$33/W$14</f>
        <v>0</v>
      </c>
      <c r="Y33" s="94"/>
      <c r="Z33" s="97">
        <v>0</v>
      </c>
      <c r="AA33" s="31">
        <f>Z$33/Z$14</f>
        <v>0</v>
      </c>
      <c r="AB33" s="94"/>
      <c r="AC33" s="97">
        <v>0</v>
      </c>
      <c r="AD33" s="31">
        <f>AC$33/AC$14</f>
        <v>0</v>
      </c>
      <c r="AE33" s="94"/>
      <c r="AF33" s="97">
        <v>0</v>
      </c>
      <c r="AG33" s="31">
        <f>AF$33/AF$14</f>
        <v>0</v>
      </c>
      <c r="AH33" s="94"/>
      <c r="AI33" s="97">
        <v>0</v>
      </c>
      <c r="AJ33" s="31">
        <f>AI$33/AI$14</f>
        <v>0</v>
      </c>
      <c r="AK33" s="94"/>
      <c r="AL33" s="97">
        <v>0</v>
      </c>
      <c r="AM33" s="7">
        <f>AL$33/AL$14</f>
        <v>0</v>
      </c>
      <c r="AP33" s="46">
        <f t="shared" si="12"/>
        <v>0</v>
      </c>
      <c r="AQ33" s="32">
        <f>AP$33/AP$14</f>
        <v>0</v>
      </c>
      <c r="AR33" s="1"/>
      <c r="AS33" s="161">
        <v>0</v>
      </c>
      <c r="AT33" s="115">
        <f>AS$33/AS$14</f>
        <v>0</v>
      </c>
    </row>
    <row r="34" spans="3:53" x14ac:dyDescent="0.15">
      <c r="C34" s="53" t="s">
        <v>20</v>
      </c>
      <c r="D34" s="74"/>
      <c r="E34" s="55">
        <f>+E7*AS34</f>
        <v>8.3333333333333337E-6</v>
      </c>
      <c r="F34" s="75">
        <f>E34/E14</f>
        <v>0.33333333333333331</v>
      </c>
      <c r="G34" s="76" t="s">
        <v>0</v>
      </c>
      <c r="H34" s="55">
        <f>+H7*AS34</f>
        <v>8.3333333333333337E-6</v>
      </c>
      <c r="I34" s="128">
        <f>H34/H14</f>
        <v>0.33333333333333331</v>
      </c>
      <c r="J34" s="77">
        <f>SUM(J27:J33)</f>
        <v>7</v>
      </c>
      <c r="K34" s="58">
        <f>+K7*AS34</f>
        <v>8.3333333333333337E-6</v>
      </c>
      <c r="L34" s="75">
        <f>K34/K14</f>
        <v>0.33333333333333331</v>
      </c>
      <c r="M34" s="77">
        <f>SUM(M27:M33)</f>
        <v>0</v>
      </c>
      <c r="N34" s="55">
        <f>+N7*AS34</f>
        <v>8.3333333333333337E-6</v>
      </c>
      <c r="O34" s="75">
        <f>N34/N14</f>
        <v>0.33333333333333331</v>
      </c>
      <c r="P34" s="78"/>
      <c r="Q34" s="55">
        <f>+Q7*AS34</f>
        <v>8.3333333333333337E-6</v>
      </c>
      <c r="R34" s="75">
        <f>Q34/Q14</f>
        <v>0.33333333333333331</v>
      </c>
      <c r="S34" s="79"/>
      <c r="T34" s="55">
        <f>+T7*AS34</f>
        <v>8.3333333333333337E-6</v>
      </c>
      <c r="U34" s="75">
        <f>T34/T14</f>
        <v>0.33333333333333331</v>
      </c>
      <c r="V34" s="79"/>
      <c r="W34" s="55">
        <f>+W7*AS34</f>
        <v>8.3333333333333337E-6</v>
      </c>
      <c r="X34" s="75">
        <f>W34/W14</f>
        <v>0.33333333333333331</v>
      </c>
      <c r="Y34" s="79"/>
      <c r="Z34" s="55">
        <f>+Z7*AS34</f>
        <v>8.3333333333333337E-6</v>
      </c>
      <c r="AA34" s="75">
        <f>Z34/Z14</f>
        <v>0.33333333333333331</v>
      </c>
      <c r="AB34" s="79"/>
      <c r="AC34" s="55">
        <f>+AC7*AS34</f>
        <v>8.3333333333333337E-6</v>
      </c>
      <c r="AD34" s="75">
        <f>AC34/AC14</f>
        <v>0.33333333333333331</v>
      </c>
      <c r="AE34" s="79"/>
      <c r="AF34" s="55">
        <f>+AF7*AS34</f>
        <v>8.3333333333333337E-6</v>
      </c>
      <c r="AG34" s="75">
        <f>AF34/AF14</f>
        <v>0.33333333333333331</v>
      </c>
      <c r="AH34" s="79"/>
      <c r="AI34" s="55">
        <f>+AI7*AS34</f>
        <v>8.3333333333333337E-6</v>
      </c>
      <c r="AJ34" s="75">
        <f>AI34/AI14</f>
        <v>0.33333333333333331</v>
      </c>
      <c r="AK34" s="79"/>
      <c r="AL34" s="55">
        <f>+AL7*AS34</f>
        <v>8.3333333333333337E-6</v>
      </c>
      <c r="AM34" s="75">
        <f>AL34/AL14</f>
        <v>0.33333333333333331</v>
      </c>
      <c r="AN34" s="79"/>
      <c r="AO34" s="79"/>
      <c r="AP34" s="63">
        <f t="shared" si="12"/>
        <v>1.0000000000000003E-4</v>
      </c>
      <c r="AQ34" s="127">
        <f>AP34/AP14</f>
        <v>0.33333333333333337</v>
      </c>
      <c r="AR34" s="1"/>
      <c r="AS34" s="164">
        <f>+AT34*AV14</f>
        <v>1E-4</v>
      </c>
      <c r="AT34" s="169">
        <v>0.01</v>
      </c>
      <c r="AU34" s="1"/>
      <c r="AV34" s="1"/>
      <c r="AW34" s="1"/>
      <c r="AX34" s="1"/>
      <c r="AY34" s="1"/>
      <c r="AZ34" s="1"/>
    </row>
    <row r="35" spans="3:53" x14ac:dyDescent="0.15">
      <c r="C35" s="33"/>
      <c r="D35" s="1"/>
      <c r="E35" s="45"/>
      <c r="F35" s="7"/>
      <c r="H35" s="45"/>
      <c r="I35" s="7"/>
      <c r="K35" s="45"/>
      <c r="L35" s="7"/>
      <c r="N35" s="45"/>
      <c r="O35" s="7"/>
      <c r="P35" s="28"/>
      <c r="Q35" s="45"/>
      <c r="R35" s="7"/>
      <c r="S35" s="8"/>
      <c r="T35" s="45"/>
      <c r="U35" s="7"/>
      <c r="V35" s="8"/>
      <c r="W35" s="45"/>
      <c r="X35" s="7"/>
      <c r="Y35" s="8"/>
      <c r="Z35" s="45"/>
      <c r="AA35" s="7"/>
      <c r="AB35" s="8"/>
      <c r="AC35" s="45"/>
      <c r="AD35" s="7"/>
      <c r="AF35" s="45"/>
      <c r="AG35" s="7"/>
      <c r="AI35" s="45"/>
      <c r="AJ35" s="7"/>
      <c r="AL35" s="45"/>
      <c r="AM35" s="7"/>
      <c r="AP35" s="46"/>
      <c r="AQ35" s="32"/>
      <c r="AR35" s="1"/>
      <c r="AS35" s="161"/>
      <c r="AT35" s="115"/>
      <c r="AU35" s="1"/>
      <c r="AV35" s="1"/>
      <c r="AW35" s="1"/>
      <c r="AX35" s="1"/>
      <c r="AY35" s="1"/>
      <c r="AZ35" s="1"/>
    </row>
    <row r="36" spans="3:53" x14ac:dyDescent="0.15">
      <c r="C36" s="65" t="s">
        <v>21</v>
      </c>
      <c r="D36" s="36"/>
      <c r="E36" s="66">
        <f>E25-E34</f>
        <v>8.0833333333333344E-6</v>
      </c>
      <c r="F36" s="38">
        <f>E$36/E$14</f>
        <v>0.32333333333333336</v>
      </c>
      <c r="G36" s="41"/>
      <c r="H36" s="66">
        <f>H25-H34</f>
        <v>8.0833333333333344E-6</v>
      </c>
      <c r="I36" s="38">
        <f>H$36/H$14</f>
        <v>0.32333333333333336</v>
      </c>
      <c r="J36" s="41"/>
      <c r="K36" s="66">
        <f>K25-K34</f>
        <v>8.0833333333333344E-6</v>
      </c>
      <c r="L36" s="38">
        <f>K$36/K$14</f>
        <v>0.32333333333333336</v>
      </c>
      <c r="M36" s="41"/>
      <c r="N36" s="66">
        <f>N25-N34</f>
        <v>8.0833333333333344E-6</v>
      </c>
      <c r="O36" s="38">
        <f>N$36/N$14</f>
        <v>0.32333333333333336</v>
      </c>
      <c r="P36" s="39"/>
      <c r="Q36" s="66">
        <f>Q25-Q34</f>
        <v>8.0833333333333344E-6</v>
      </c>
      <c r="R36" s="38">
        <f>Q$36/Q$14</f>
        <v>0.32333333333333336</v>
      </c>
      <c r="S36" s="41"/>
      <c r="T36" s="66">
        <f>T25-T34</f>
        <v>8.0833333333333344E-6</v>
      </c>
      <c r="U36" s="38">
        <f>T$36/T$14</f>
        <v>0.32333333333333336</v>
      </c>
      <c r="V36" s="42"/>
      <c r="W36" s="66">
        <f>W25-W34</f>
        <v>8.0833333333333344E-6</v>
      </c>
      <c r="X36" s="38">
        <f>W$36/W$14</f>
        <v>0.32333333333333336</v>
      </c>
      <c r="Y36" s="42"/>
      <c r="Z36" s="66">
        <f>Z25-Z34</f>
        <v>8.0833333333333344E-6</v>
      </c>
      <c r="AA36" s="38">
        <f>Z$36/Z$14</f>
        <v>0.32333333333333336</v>
      </c>
      <c r="AB36" s="42"/>
      <c r="AC36" s="66">
        <f>AC25-AC34</f>
        <v>8.0833333333333344E-6</v>
      </c>
      <c r="AD36" s="38">
        <f>AC$36/AC$14</f>
        <v>0.32333333333333336</v>
      </c>
      <c r="AE36" s="42"/>
      <c r="AF36" s="66">
        <f>AF25-AF34</f>
        <v>8.0833333333333344E-6</v>
      </c>
      <c r="AG36" s="38">
        <f>AF$36/AF$14</f>
        <v>0.32333333333333336</v>
      </c>
      <c r="AH36" s="42"/>
      <c r="AI36" s="66">
        <f>AI25-AI34</f>
        <v>8.0833333333333344E-6</v>
      </c>
      <c r="AJ36" s="38">
        <f>AI$36/AI$14</f>
        <v>0.32333333333333336</v>
      </c>
      <c r="AK36" s="42"/>
      <c r="AL36" s="66">
        <f>AL25-AL34</f>
        <v>8.0833333333333344E-6</v>
      </c>
      <c r="AM36" s="38">
        <f>AL$36/AL$14</f>
        <v>0.32333333333333336</v>
      </c>
      <c r="AN36" s="42"/>
      <c r="AO36" s="42"/>
      <c r="AP36" s="67">
        <f>+$AL36+$AI36+$AF36+$AC36+$Z36+$W36+$T36+$Q36+$N36+$K36+$H36+$E36</f>
        <v>9.6999999999999986E-5</v>
      </c>
      <c r="AQ36" s="38">
        <f>AP$36/AP$14</f>
        <v>0.32333333333333319</v>
      </c>
      <c r="AR36" s="68"/>
      <c r="AS36" s="120">
        <f>+AS25-AS34</f>
        <v>1.9400000000000005E-4</v>
      </c>
      <c r="AT36" s="119">
        <f>AS$36/AS$14</f>
        <v>0.64666666666666683</v>
      </c>
      <c r="AU36" s="36"/>
      <c r="AV36" s="36"/>
      <c r="AW36" s="36"/>
      <c r="AX36" s="36"/>
      <c r="AY36" s="36"/>
      <c r="AZ36" s="36"/>
    </row>
    <row r="37" spans="3:53" x14ac:dyDescent="0.15">
      <c r="C37" s="33"/>
      <c r="D37" s="1"/>
      <c r="E37" s="45"/>
      <c r="F37" s="7"/>
      <c r="H37" s="45"/>
      <c r="I37" s="7"/>
      <c r="K37" s="45"/>
      <c r="L37" s="7"/>
      <c r="N37" s="45"/>
      <c r="O37" s="7"/>
      <c r="P37" s="28"/>
      <c r="Q37" s="45"/>
      <c r="R37" s="7"/>
      <c r="S37" s="8"/>
      <c r="T37" s="45"/>
      <c r="U37" s="7"/>
      <c r="V37" s="8"/>
      <c r="W37" s="45"/>
      <c r="X37" s="7"/>
      <c r="Y37" s="8"/>
      <c r="Z37" s="45"/>
      <c r="AA37" s="7"/>
      <c r="AB37" s="8"/>
      <c r="AC37" s="45"/>
      <c r="AD37" s="7"/>
      <c r="AF37" s="45"/>
      <c r="AG37" s="7"/>
      <c r="AI37" s="45"/>
      <c r="AJ37" s="7"/>
      <c r="AL37" s="45"/>
      <c r="AM37" s="7"/>
      <c r="AP37" s="46"/>
      <c r="AQ37" s="32"/>
      <c r="AR37" s="1"/>
      <c r="AS37" s="161"/>
      <c r="AT37" s="115"/>
      <c r="AU37" s="1"/>
      <c r="AV37" s="1"/>
      <c r="AW37" s="1"/>
      <c r="AX37" s="1"/>
      <c r="AY37" s="1"/>
      <c r="AZ37" s="1"/>
    </row>
    <row r="38" spans="3:53" x14ac:dyDescent="0.15">
      <c r="C38" s="50" t="s">
        <v>63</v>
      </c>
      <c r="D38" s="1"/>
      <c r="E38" s="97">
        <f>+E7*AS38</f>
        <v>8.3333333333333337E-6</v>
      </c>
      <c r="F38" s="31">
        <f>E$38/E$14</f>
        <v>0.33333333333333331</v>
      </c>
      <c r="G38" s="6"/>
      <c r="H38" s="97">
        <f>+H7*AS38</f>
        <v>8.3333333333333337E-6</v>
      </c>
      <c r="I38" s="31">
        <f>H$38/H$14</f>
        <v>0.33333333333333331</v>
      </c>
      <c r="J38" s="94"/>
      <c r="K38" s="97">
        <f>+K7*AS38</f>
        <v>8.3333333333333337E-6</v>
      </c>
      <c r="L38" s="31">
        <f>K$38/K$14</f>
        <v>0.33333333333333331</v>
      </c>
      <c r="M38" s="94"/>
      <c r="N38" s="97">
        <f>+N7*AS38</f>
        <v>8.3333333333333337E-6</v>
      </c>
      <c r="O38" s="31">
        <f>N$38/N$14</f>
        <v>0.33333333333333331</v>
      </c>
      <c r="P38" s="95"/>
      <c r="Q38" s="97">
        <f>+Q7*AS38</f>
        <v>8.3333333333333337E-6</v>
      </c>
      <c r="R38" s="31">
        <f>Q$38/Q$14</f>
        <v>0.33333333333333331</v>
      </c>
      <c r="S38" s="94"/>
      <c r="T38" s="97">
        <f>+T7*AS38</f>
        <v>8.3333333333333337E-6</v>
      </c>
      <c r="U38" s="31">
        <f>T$38/T$14</f>
        <v>0.33333333333333331</v>
      </c>
      <c r="V38" s="94"/>
      <c r="W38" s="97">
        <f>+W7*AS38</f>
        <v>8.3333333333333337E-6</v>
      </c>
      <c r="X38" s="31">
        <f>W$38/W$14</f>
        <v>0.33333333333333331</v>
      </c>
      <c r="Y38" s="94"/>
      <c r="Z38" s="97">
        <f>+Z7*AS38</f>
        <v>8.3333333333333337E-6</v>
      </c>
      <c r="AA38" s="31">
        <f>Z$38/Z$14</f>
        <v>0.33333333333333331</v>
      </c>
      <c r="AB38" s="94"/>
      <c r="AC38" s="97">
        <f>+AC7*AS38</f>
        <v>8.3333333333333337E-6</v>
      </c>
      <c r="AD38" s="31">
        <f>AC$38/AC$14</f>
        <v>0.33333333333333331</v>
      </c>
      <c r="AE38" s="94"/>
      <c r="AF38" s="97">
        <f>+AF7*AS38</f>
        <v>8.3333333333333337E-6</v>
      </c>
      <c r="AG38" s="31">
        <f>AF$38/AF$14</f>
        <v>0.33333333333333331</v>
      </c>
      <c r="AH38" s="94"/>
      <c r="AI38" s="97">
        <f>+AI7*AS38</f>
        <v>8.3333333333333337E-6</v>
      </c>
      <c r="AJ38" s="31">
        <f>AI$38/AI$14</f>
        <v>0.33333333333333331</v>
      </c>
      <c r="AK38" s="94"/>
      <c r="AL38" s="97">
        <f>+AL7*AS38</f>
        <v>8.3333333333333337E-6</v>
      </c>
      <c r="AM38" s="31">
        <f>AL$38/AL$14</f>
        <v>0.33333333333333331</v>
      </c>
      <c r="AN38" s="94"/>
      <c r="AO38" s="94"/>
      <c r="AP38" s="46">
        <f>+$AL38+$AI38+$AF38+$AC38+$Z38+$W38+$T38+$Q38+$N38+$K38+$H38+$E38</f>
        <v>1.0000000000000003E-4</v>
      </c>
      <c r="AQ38" s="107">
        <f>AP$38/AP$14</f>
        <v>0.33333333333333337</v>
      </c>
      <c r="AR38" s="108"/>
      <c r="AS38" s="118">
        <f>+AT38*AV14</f>
        <v>1E-4</v>
      </c>
      <c r="AT38" s="167">
        <v>0.01</v>
      </c>
      <c r="AU38" s="108"/>
      <c r="AV38" s="1"/>
      <c r="AW38" s="1"/>
      <c r="AX38" s="1"/>
      <c r="AY38" s="1"/>
      <c r="AZ38" s="1"/>
    </row>
    <row r="39" spans="3:53" x14ac:dyDescent="0.15">
      <c r="C39" s="50" t="s">
        <v>26</v>
      </c>
      <c r="D39" s="1"/>
      <c r="E39" s="97">
        <f>+E7*AS39</f>
        <v>8.3333333333333337E-6</v>
      </c>
      <c r="F39" s="31">
        <f>E39/E$14</f>
        <v>0.33333333333333331</v>
      </c>
      <c r="G39" s="6"/>
      <c r="H39" s="97">
        <f>+H7*AS39</f>
        <v>8.3333333333333337E-6</v>
      </c>
      <c r="I39" s="31">
        <f>H39/H$14</f>
        <v>0.33333333333333331</v>
      </c>
      <c r="J39" s="93">
        <v>1</v>
      </c>
      <c r="K39" s="97">
        <f>+K7*AS39</f>
        <v>8.3333333333333337E-6</v>
      </c>
      <c r="L39" s="31">
        <f>K39/K$14</f>
        <v>0.33333333333333331</v>
      </c>
      <c r="M39" s="94"/>
      <c r="N39" s="97">
        <f>+N7*AS39</f>
        <v>8.3333333333333337E-6</v>
      </c>
      <c r="O39" s="31">
        <f>N39/N$14</f>
        <v>0.33333333333333331</v>
      </c>
      <c r="P39" s="95"/>
      <c r="Q39" s="97">
        <f>+Q7*AS39</f>
        <v>8.3333333333333337E-6</v>
      </c>
      <c r="R39" s="31">
        <f>Q39/Q$14</f>
        <v>0.33333333333333331</v>
      </c>
      <c r="S39" s="94"/>
      <c r="T39" s="97">
        <f>+T7*AS39</f>
        <v>8.3333333333333337E-6</v>
      </c>
      <c r="U39" s="31">
        <f>T39/T$14</f>
        <v>0.33333333333333331</v>
      </c>
      <c r="V39" s="94"/>
      <c r="W39" s="97">
        <f>+W7*AS39</f>
        <v>8.3333333333333337E-6</v>
      </c>
      <c r="X39" s="31">
        <f>W39/W$14</f>
        <v>0.33333333333333331</v>
      </c>
      <c r="Y39" s="94"/>
      <c r="Z39" s="97">
        <f>+Z7*AS39</f>
        <v>8.3333333333333337E-6</v>
      </c>
      <c r="AA39" s="31">
        <f>Z39/Z$14</f>
        <v>0.33333333333333331</v>
      </c>
      <c r="AB39" s="94"/>
      <c r="AC39" s="97">
        <f>+AC7*AS39</f>
        <v>8.3333333333333337E-6</v>
      </c>
      <c r="AD39" s="31">
        <f>AC39/AC$14</f>
        <v>0.33333333333333331</v>
      </c>
      <c r="AE39" s="94"/>
      <c r="AF39" s="97">
        <f>+AF7*AS39</f>
        <v>8.3333333333333337E-6</v>
      </c>
      <c r="AG39" s="31">
        <f>AF39/AF$14</f>
        <v>0.33333333333333331</v>
      </c>
      <c r="AH39" s="94"/>
      <c r="AI39" s="97">
        <f>+AI7*AS39</f>
        <v>8.3333333333333337E-6</v>
      </c>
      <c r="AJ39" s="31">
        <f>AI39/AI$14</f>
        <v>0.33333333333333331</v>
      </c>
      <c r="AK39" s="94"/>
      <c r="AL39" s="97">
        <f>+AL7*AS39</f>
        <v>8.3333333333333337E-6</v>
      </c>
      <c r="AM39" s="31">
        <f>AL39/AL$14</f>
        <v>0.33333333333333331</v>
      </c>
      <c r="AN39" s="94"/>
      <c r="AO39" s="94"/>
      <c r="AP39" s="46">
        <f t="shared" ref="AP39" si="13">+$AL39+$AI39+$AF39+$AC39+$Z39+$W39+$T39+$Q39+$N39+$K39+$H39+$E39</f>
        <v>1.0000000000000003E-4</v>
      </c>
      <c r="AQ39" s="107">
        <f>AP39/AP$14</f>
        <v>0.33333333333333337</v>
      </c>
      <c r="AR39" s="108"/>
      <c r="AS39" s="118">
        <f>+AT39*AV14</f>
        <v>1E-4</v>
      </c>
      <c r="AT39" s="167">
        <v>0.01</v>
      </c>
      <c r="AU39" s="108"/>
      <c r="AV39" s="108"/>
      <c r="AW39" s="108"/>
      <c r="AX39" s="108"/>
      <c r="AY39" s="108"/>
      <c r="AZ39" s="108"/>
      <c r="BA39" s="6"/>
    </row>
    <row r="40" spans="3:53" x14ac:dyDescent="0.15">
      <c r="C40" s="33"/>
      <c r="D40" s="1"/>
      <c r="E40" s="45"/>
      <c r="F40" s="7"/>
      <c r="H40" s="45"/>
      <c r="I40" s="7"/>
      <c r="K40" s="45"/>
      <c r="L40" s="7"/>
      <c r="N40" s="45"/>
      <c r="O40" s="7"/>
      <c r="P40" s="28"/>
      <c r="Q40" s="45"/>
      <c r="R40" s="7"/>
      <c r="S40" s="8"/>
      <c r="T40" s="45"/>
      <c r="U40" s="7"/>
      <c r="V40" s="8"/>
      <c r="W40" s="45"/>
      <c r="X40" s="7"/>
      <c r="Y40" s="8"/>
      <c r="Z40" s="45"/>
      <c r="AA40" s="7"/>
      <c r="AB40" s="8"/>
      <c r="AC40" s="45"/>
      <c r="AD40" s="7"/>
      <c r="AF40" s="45"/>
      <c r="AG40" s="7"/>
      <c r="AI40" s="45"/>
      <c r="AJ40" s="7"/>
      <c r="AL40" s="45"/>
      <c r="AM40" s="7"/>
      <c r="AP40" s="46"/>
      <c r="AQ40" s="32"/>
      <c r="AR40" s="1"/>
      <c r="AS40" s="161"/>
      <c r="AT40" s="115"/>
      <c r="AU40" s="1"/>
      <c r="AV40" s="1"/>
      <c r="AW40" s="1"/>
      <c r="AX40" s="1"/>
      <c r="AY40" s="1"/>
      <c r="AZ40" s="1"/>
    </row>
    <row r="41" spans="3:53" x14ac:dyDescent="0.15">
      <c r="C41" s="65" t="s">
        <v>22</v>
      </c>
      <c r="D41" s="81"/>
      <c r="E41" s="66">
        <f>E36-(E38+E39)</f>
        <v>-8.583333333333333E-6</v>
      </c>
      <c r="F41" s="38">
        <f>E$41/E$14</f>
        <v>-0.34333333333333332</v>
      </c>
      <c r="G41" s="39"/>
      <c r="H41" s="66">
        <f>H36-(H38+H39)</f>
        <v>-8.583333333333333E-6</v>
      </c>
      <c r="I41" s="38">
        <f>H$41/H$14</f>
        <v>-0.34333333333333332</v>
      </c>
      <c r="J41" s="41"/>
      <c r="K41" s="66">
        <f>K36-(K38+K39)</f>
        <v>-8.583333333333333E-6</v>
      </c>
      <c r="L41" s="38">
        <f>K$41/K$14</f>
        <v>-0.34333333333333332</v>
      </c>
      <c r="M41" s="41"/>
      <c r="N41" s="66">
        <f>N36-(N38+N39)</f>
        <v>-8.583333333333333E-6</v>
      </c>
      <c r="O41" s="38">
        <f>N$41/N$14</f>
        <v>-0.34333333333333332</v>
      </c>
      <c r="P41" s="82"/>
      <c r="Q41" s="66">
        <f>Q36-(Q38+Q39)</f>
        <v>-8.583333333333333E-6</v>
      </c>
      <c r="R41" s="38">
        <f>Q$41/Q$14</f>
        <v>-0.34333333333333332</v>
      </c>
      <c r="S41" s="42"/>
      <c r="T41" s="66">
        <f>T36-(T38+T39)</f>
        <v>-8.583333333333333E-6</v>
      </c>
      <c r="U41" s="38">
        <f>T$41/T$14</f>
        <v>-0.34333333333333332</v>
      </c>
      <c r="V41" s="42"/>
      <c r="W41" s="66">
        <f>W36-(W38+W39)</f>
        <v>-8.583333333333333E-6</v>
      </c>
      <c r="X41" s="38">
        <f>W$41/W$14</f>
        <v>-0.34333333333333332</v>
      </c>
      <c r="Y41" s="42"/>
      <c r="Z41" s="66">
        <f>Z36-(Z38+Z39)</f>
        <v>-8.583333333333333E-6</v>
      </c>
      <c r="AA41" s="38">
        <f>Z$41/Z$14</f>
        <v>-0.34333333333333332</v>
      </c>
      <c r="AB41" s="42"/>
      <c r="AC41" s="66">
        <f>AC36-(AC38+AC39)</f>
        <v>-8.583333333333333E-6</v>
      </c>
      <c r="AD41" s="38">
        <f>AC$41/AC$14</f>
        <v>-0.34333333333333332</v>
      </c>
      <c r="AE41" s="42"/>
      <c r="AF41" s="66">
        <f>AF36-(AF38+AF39)</f>
        <v>-8.583333333333333E-6</v>
      </c>
      <c r="AG41" s="38">
        <f>AF$41/AF$14</f>
        <v>-0.34333333333333332</v>
      </c>
      <c r="AH41" s="42"/>
      <c r="AI41" s="66">
        <f>AI36-(AI38+AI39)</f>
        <v>-8.583333333333333E-6</v>
      </c>
      <c r="AJ41" s="38">
        <f>AI$41/AI$14</f>
        <v>-0.34333333333333332</v>
      </c>
      <c r="AK41" s="42"/>
      <c r="AL41" s="66">
        <f>AL36-(AL38+AL39)</f>
        <v>-8.583333333333333E-6</v>
      </c>
      <c r="AM41" s="38">
        <f>AL$41/AL$14</f>
        <v>-0.34333333333333332</v>
      </c>
      <c r="AN41" s="42"/>
      <c r="AO41" s="42"/>
      <c r="AP41" s="43">
        <f>+$AL41+$AI41+$AF41+$AC41+$Z41+$W41+$T41+$Q41+$N41+$K41+$H41+$E41</f>
        <v>-1.0299999999999997E-4</v>
      </c>
      <c r="AQ41" s="38">
        <f>AP$41/AP$14</f>
        <v>-0.34333333333333316</v>
      </c>
      <c r="AR41" s="68"/>
      <c r="AS41" s="120">
        <f>+AS36-(AS38+AS39)</f>
        <v>-5.9999999999999561E-6</v>
      </c>
      <c r="AT41" s="119">
        <f>AS$41/AS$14</f>
        <v>-1.9999999999999851E-2</v>
      </c>
      <c r="AU41" s="36"/>
      <c r="AV41" s="36">
        <v>2.8</v>
      </c>
      <c r="AW41" s="36"/>
      <c r="AX41" s="36"/>
      <c r="AY41" s="36"/>
      <c r="AZ41" s="36"/>
    </row>
    <row r="42" spans="3:53" x14ac:dyDescent="0.15">
      <c r="C42" s="33"/>
      <c r="E42" s="45"/>
      <c r="F42" s="7"/>
      <c r="H42" s="45"/>
      <c r="I42" s="7"/>
      <c r="K42" s="45"/>
      <c r="L42" s="7"/>
      <c r="N42" s="45"/>
      <c r="O42" s="7"/>
      <c r="P42" s="28"/>
      <c r="Q42" s="45"/>
      <c r="R42" s="7"/>
      <c r="S42" s="8"/>
      <c r="T42" s="45"/>
      <c r="U42" s="7"/>
      <c r="V42" s="8"/>
      <c r="W42" s="45"/>
      <c r="X42" s="7"/>
      <c r="Y42" s="8"/>
      <c r="Z42" s="45"/>
      <c r="AA42" s="7"/>
      <c r="AB42" s="8"/>
      <c r="AC42" s="45"/>
      <c r="AD42" s="7"/>
      <c r="AF42" s="45"/>
      <c r="AG42" s="7"/>
      <c r="AI42" s="45"/>
      <c r="AJ42" s="7"/>
      <c r="AL42" s="45"/>
      <c r="AM42" s="7"/>
      <c r="AP42" s="46"/>
      <c r="AQ42" s="32"/>
      <c r="AR42" s="1"/>
      <c r="AS42" s="161"/>
      <c r="AT42" s="115"/>
      <c r="AU42" s="1"/>
      <c r="AV42" s="1"/>
      <c r="AW42" s="1"/>
      <c r="AX42" s="1"/>
      <c r="AY42" s="1"/>
      <c r="AZ42" s="1"/>
    </row>
    <row r="43" spans="3:53" x14ac:dyDescent="0.15">
      <c r="C43" s="33" t="s">
        <v>23</v>
      </c>
      <c r="E43" s="45">
        <f>+$F$47*E41</f>
        <v>-8.5833333333333328E-8</v>
      </c>
      <c r="F43" s="7">
        <f>E$43/E$14</f>
        <v>-3.4333333333333329E-3</v>
      </c>
      <c r="H43" s="45">
        <f>+$F$47*H41</f>
        <v>-8.5833333333333328E-8</v>
      </c>
      <c r="I43" s="7">
        <f>H$43/H$14</f>
        <v>-3.4333333333333329E-3</v>
      </c>
      <c r="K43" s="45">
        <f>+$F$47*K41</f>
        <v>-8.5833333333333328E-8</v>
      </c>
      <c r="L43" s="7">
        <f>K$43/K$14</f>
        <v>-3.4333333333333329E-3</v>
      </c>
      <c r="N43" s="45">
        <f>+$F$47*N41</f>
        <v>-8.5833333333333328E-8</v>
      </c>
      <c r="O43" s="7">
        <f>N$43/N$14</f>
        <v>-3.4333333333333329E-3</v>
      </c>
      <c r="P43" s="28"/>
      <c r="Q43" s="45">
        <f>+$F$47*Q41</f>
        <v>-8.5833333333333328E-8</v>
      </c>
      <c r="R43" s="7">
        <f>Q$43/Q$14</f>
        <v>-3.4333333333333329E-3</v>
      </c>
      <c r="S43" s="8"/>
      <c r="T43" s="45">
        <f>+$F$47*T41</f>
        <v>-8.5833333333333328E-8</v>
      </c>
      <c r="U43" s="7">
        <f>T$43/T$14</f>
        <v>-3.4333333333333329E-3</v>
      </c>
      <c r="V43" s="8"/>
      <c r="W43" s="45">
        <f>+$F$47*W41</f>
        <v>-8.5833333333333328E-8</v>
      </c>
      <c r="X43" s="7">
        <f>W$43/W$14</f>
        <v>-3.4333333333333329E-3</v>
      </c>
      <c r="Y43" s="8"/>
      <c r="Z43" s="45">
        <f>+$F$47*Z41</f>
        <v>-8.5833333333333328E-8</v>
      </c>
      <c r="AA43" s="7">
        <f>Z$43/Z$14</f>
        <v>-3.4333333333333329E-3</v>
      </c>
      <c r="AB43" s="8"/>
      <c r="AC43" s="45">
        <f>+$F$47*AC41</f>
        <v>-8.5833333333333328E-8</v>
      </c>
      <c r="AD43" s="7">
        <f>AC$43/AC$14</f>
        <v>-3.4333333333333329E-3</v>
      </c>
      <c r="AF43" s="45">
        <f>+$F$47*AF41</f>
        <v>-8.5833333333333328E-8</v>
      </c>
      <c r="AG43" s="7">
        <f>AF$43/AF$14</f>
        <v>-3.4333333333333329E-3</v>
      </c>
      <c r="AI43" s="45">
        <f>+$F$47*AI41</f>
        <v>-8.5833333333333328E-8</v>
      </c>
      <c r="AJ43" s="7">
        <f>AI$43/AI$14</f>
        <v>-3.4333333333333329E-3</v>
      </c>
      <c r="AL43" s="45">
        <f>+$F$47*AL41</f>
        <v>-8.5833333333333328E-8</v>
      </c>
      <c r="AM43" s="7">
        <f>AL$43/AL$14</f>
        <v>-3.4333333333333329E-3</v>
      </c>
      <c r="AP43" s="46">
        <f>+$AL43+$AI43+$AF43+$AC43+$Z43+$W43+$T43+$Q43+$N43+$K43+$H43+$E43</f>
        <v>-1.0299999999999997E-6</v>
      </c>
      <c r="AQ43" s="32">
        <f>AP$43/AP$14</f>
        <v>-3.4333333333333312E-3</v>
      </c>
      <c r="AR43" s="1"/>
      <c r="AS43" s="118">
        <f>+$F$47*AS41</f>
        <v>-5.9999999999999558E-8</v>
      </c>
      <c r="AT43" s="115">
        <f>AS$43/AS$14</f>
        <v>-1.9999999999999852E-4</v>
      </c>
      <c r="AU43" s="1"/>
      <c r="AV43" s="1"/>
      <c r="AW43" s="1"/>
      <c r="AX43" s="1"/>
      <c r="AY43" s="1"/>
      <c r="AZ43" s="1"/>
    </row>
    <row r="44" spans="3:53" ht="14" thickBot="1" x14ac:dyDescent="0.2">
      <c r="C44" s="33"/>
      <c r="E44" s="45"/>
      <c r="F44" s="7"/>
      <c r="H44" s="45"/>
      <c r="I44" s="7"/>
      <c r="K44" s="45"/>
      <c r="L44" s="7"/>
      <c r="N44" s="45"/>
      <c r="O44" s="7"/>
      <c r="P44" s="28"/>
      <c r="Q44" s="45"/>
      <c r="R44" s="7"/>
      <c r="S44" s="8"/>
      <c r="T44" s="45"/>
      <c r="U44" s="7"/>
      <c r="V44" s="8"/>
      <c r="W44" s="45"/>
      <c r="X44" s="7"/>
      <c r="Y44" s="8"/>
      <c r="Z44" s="45"/>
      <c r="AA44" s="7"/>
      <c r="AB44" s="8"/>
      <c r="AC44" s="45"/>
      <c r="AD44" s="7"/>
      <c r="AF44" s="45"/>
      <c r="AG44" s="7"/>
      <c r="AI44" s="45"/>
      <c r="AJ44" s="7"/>
      <c r="AL44" s="45"/>
      <c r="AM44" s="7"/>
      <c r="AP44" s="83"/>
      <c r="AQ44" s="52"/>
      <c r="AR44" s="1"/>
      <c r="AS44" s="165"/>
      <c r="AT44" s="116"/>
      <c r="AU44" s="1"/>
      <c r="AV44" s="1"/>
      <c r="AW44" s="1"/>
      <c r="AX44" s="1"/>
      <c r="AY44" s="1"/>
      <c r="AZ44" s="1"/>
    </row>
    <row r="45" spans="3:53" ht="14" thickBot="1" x14ac:dyDescent="0.2">
      <c r="C45" s="84" t="s">
        <v>24</v>
      </c>
      <c r="D45" s="41"/>
      <c r="E45" s="85">
        <f>E41-E43</f>
        <v>-8.4974999999999995E-6</v>
      </c>
      <c r="F45" s="86">
        <f>E$45/E$14</f>
        <v>-0.33989999999999998</v>
      </c>
      <c r="G45" s="39"/>
      <c r="H45" s="85">
        <f>H41-H43</f>
        <v>-8.4974999999999995E-6</v>
      </c>
      <c r="I45" s="86">
        <f>H$45/H$14</f>
        <v>-0.33989999999999998</v>
      </c>
      <c r="J45" s="41"/>
      <c r="K45" s="85">
        <f>K41-K43</f>
        <v>-8.4974999999999995E-6</v>
      </c>
      <c r="L45" s="86">
        <f>K$45/K$14</f>
        <v>-0.33989999999999998</v>
      </c>
      <c r="M45" s="41"/>
      <c r="N45" s="85">
        <f>N41-N43</f>
        <v>-8.4974999999999995E-6</v>
      </c>
      <c r="O45" s="86">
        <f>N$45/N$14</f>
        <v>-0.33989999999999998</v>
      </c>
      <c r="P45" s="82"/>
      <c r="Q45" s="85">
        <f>Q41-Q43</f>
        <v>-8.4974999999999995E-6</v>
      </c>
      <c r="R45" s="86">
        <f>Q$45/Q$14</f>
        <v>-0.33989999999999998</v>
      </c>
      <c r="S45" s="42"/>
      <c r="T45" s="85">
        <f>T41-T43</f>
        <v>-8.4974999999999995E-6</v>
      </c>
      <c r="U45" s="86">
        <f>T$45/T$14</f>
        <v>-0.33989999999999998</v>
      </c>
      <c r="V45" s="42"/>
      <c r="W45" s="85">
        <f>W41-W43</f>
        <v>-8.4974999999999995E-6</v>
      </c>
      <c r="X45" s="86">
        <f>W$45/W$14</f>
        <v>-0.33989999999999998</v>
      </c>
      <c r="Y45" s="42"/>
      <c r="Z45" s="85">
        <f>Z41-Z43</f>
        <v>-8.4974999999999995E-6</v>
      </c>
      <c r="AA45" s="86">
        <f>Z$45/Z$14</f>
        <v>-0.33989999999999998</v>
      </c>
      <c r="AB45" s="42"/>
      <c r="AC45" s="85">
        <f>AC41-AC43</f>
        <v>-8.4974999999999995E-6</v>
      </c>
      <c r="AD45" s="86">
        <f>AC$45/AC$14</f>
        <v>-0.33989999999999998</v>
      </c>
      <c r="AE45" s="42"/>
      <c r="AF45" s="85">
        <f>AF41-AF43</f>
        <v>-8.4974999999999995E-6</v>
      </c>
      <c r="AG45" s="86">
        <f>AF$45/AF$14</f>
        <v>-0.33989999999999998</v>
      </c>
      <c r="AH45" s="42"/>
      <c r="AI45" s="85">
        <f>AI41-AI43</f>
        <v>-8.4974999999999995E-6</v>
      </c>
      <c r="AJ45" s="86">
        <f>AI$45/AI$14</f>
        <v>-0.33989999999999998</v>
      </c>
      <c r="AK45" s="42"/>
      <c r="AL45" s="85">
        <f>AL41-AL43</f>
        <v>-8.4974999999999995E-6</v>
      </c>
      <c r="AM45" s="86">
        <f>AL$45/AL$14</f>
        <v>-0.33989999999999998</v>
      </c>
      <c r="AN45" s="42"/>
      <c r="AO45" s="42"/>
      <c r="AP45" s="87">
        <f>+$AL45+$AI45+$AF45+$AC45+$Z45+$W45+$T45+$Q45+$N45+$K45+$H45+$E45</f>
        <v>-1.0197000000000001E-4</v>
      </c>
      <c r="AQ45" s="86">
        <f>AP$45/AP$14</f>
        <v>-0.33989999999999998</v>
      </c>
      <c r="AR45" s="68"/>
      <c r="AS45" s="166">
        <f>+AS41-AS43</f>
        <v>-5.9399999999999567E-6</v>
      </c>
      <c r="AT45" s="121">
        <f>AS$45/AS$14</f>
        <v>-1.9799999999999852E-2</v>
      </c>
      <c r="AU45" s="36"/>
      <c r="AV45" s="36"/>
      <c r="AW45" s="36"/>
      <c r="AX45" s="36"/>
      <c r="AY45" s="36"/>
      <c r="AZ45" s="36"/>
    </row>
    <row r="46" spans="3:53" ht="15" thickTop="1" thickBot="1" x14ac:dyDescent="0.2">
      <c r="C46" s="3"/>
      <c r="P46" s="28"/>
      <c r="S46" s="8"/>
      <c r="V46" s="8"/>
      <c r="Y46" s="8"/>
      <c r="AB46" s="8"/>
    </row>
    <row r="47" spans="3:53" ht="15" thickTop="1" thickBot="1" x14ac:dyDescent="0.2">
      <c r="D47"/>
      <c r="E47" s="88" t="s">
        <v>25</v>
      </c>
      <c r="F47" s="269">
        <v>0.01</v>
      </c>
      <c r="J47"/>
      <c r="M47"/>
      <c r="Y47" s="8"/>
      <c r="AB47" s="8"/>
      <c r="AP47" s="89" t="s">
        <v>0</v>
      </c>
    </row>
    <row r="48" spans="3:53" ht="14" thickTop="1" x14ac:dyDescent="0.15">
      <c r="D48"/>
      <c r="J48"/>
      <c r="M48"/>
      <c r="Y48" s="8"/>
      <c r="AB48" s="8"/>
    </row>
    <row r="49" spans="4:28" x14ac:dyDescent="0.15">
      <c r="D49"/>
      <c r="J49"/>
      <c r="M49"/>
      <c r="Y49" s="8"/>
      <c r="AB49" s="8"/>
    </row>
    <row r="50" spans="4:28" x14ac:dyDescent="0.15">
      <c r="D50"/>
      <c r="J50"/>
      <c r="M50"/>
      <c r="Y50" s="8"/>
      <c r="AB50" s="8"/>
    </row>
    <row r="51" spans="4:28" x14ac:dyDescent="0.15">
      <c r="D51"/>
      <c r="J51"/>
      <c r="M51"/>
      <c r="Y51" s="8"/>
      <c r="AB51" s="8"/>
    </row>
    <row r="52" spans="4:28" x14ac:dyDescent="0.15">
      <c r="D52"/>
      <c r="J52"/>
      <c r="M52"/>
      <c r="Y52" s="8"/>
      <c r="AB52" s="8"/>
    </row>
    <row r="53" spans="4:28" x14ac:dyDescent="0.15">
      <c r="D53"/>
      <c r="J53"/>
      <c r="M53"/>
      <c r="Y53" s="8"/>
      <c r="AB53" s="8"/>
    </row>
    <row r="54" spans="4:28" x14ac:dyDescent="0.15">
      <c r="D54"/>
      <c r="J54"/>
      <c r="M54"/>
      <c r="Y54" s="8"/>
      <c r="AB54" s="8"/>
    </row>
    <row r="55" spans="4:28" x14ac:dyDescent="0.15">
      <c r="D55"/>
      <c r="J55"/>
      <c r="M55"/>
      <c r="Y55" s="8"/>
      <c r="AB55" s="8"/>
    </row>
    <row r="56" spans="4:28" x14ac:dyDescent="0.15">
      <c r="D56"/>
      <c r="J56"/>
      <c r="M56"/>
      <c r="Y56" s="8"/>
      <c r="AB56" s="8"/>
    </row>
    <row r="57" spans="4:28" x14ac:dyDescent="0.15">
      <c r="D57"/>
      <c r="J57"/>
      <c r="M57"/>
      <c r="Y57" s="8"/>
      <c r="AB57" s="8"/>
    </row>
    <row r="58" spans="4:28" x14ac:dyDescent="0.15">
      <c r="D58"/>
      <c r="J58"/>
      <c r="M58"/>
      <c r="Y58" s="8"/>
      <c r="AB58" s="8"/>
    </row>
    <row r="59" spans="4:28" x14ac:dyDescent="0.15">
      <c r="D59"/>
      <c r="J59"/>
      <c r="M59"/>
      <c r="Y59" s="8"/>
      <c r="AB59" s="8"/>
    </row>
    <row r="60" spans="4:28" x14ac:dyDescent="0.15">
      <c r="D60"/>
      <c r="J60"/>
      <c r="M60"/>
      <c r="Y60" s="8"/>
      <c r="AB60" s="8"/>
    </row>
    <row r="61" spans="4:28" x14ac:dyDescent="0.15">
      <c r="D61"/>
      <c r="J61"/>
      <c r="M61"/>
      <c r="Y61" s="8"/>
      <c r="AB61" s="8"/>
    </row>
    <row r="62" spans="4:28" x14ac:dyDescent="0.15">
      <c r="D62"/>
      <c r="J62"/>
      <c r="M62"/>
      <c r="Y62" s="8"/>
      <c r="AB62" s="8"/>
    </row>
    <row r="63" spans="4:28" x14ac:dyDescent="0.15">
      <c r="D63"/>
      <c r="J63"/>
      <c r="M63"/>
      <c r="Y63" s="8"/>
      <c r="AB63" s="8"/>
    </row>
    <row r="64" spans="4:28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Y72" s="8"/>
      <c r="AB72" s="8"/>
    </row>
    <row r="73" spans="4:28" x14ac:dyDescent="0.15">
      <c r="Y73" s="8"/>
      <c r="AB73" s="8"/>
    </row>
    <row r="74" spans="4:28" x14ac:dyDescent="0.15">
      <c r="Y74" s="8"/>
      <c r="AB74" s="8"/>
    </row>
    <row r="75" spans="4:28" x14ac:dyDescent="0.15"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AB380" s="8"/>
    </row>
    <row r="381" spans="25:28" x14ac:dyDescent="0.15">
      <c r="AB381" s="8"/>
    </row>
    <row r="382" spans="25:28" x14ac:dyDescent="0.15">
      <c r="AB382" s="8"/>
    </row>
    <row r="383" spans="25:28" x14ac:dyDescent="0.15"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</sheetData>
  <sheetProtection algorithmName="SHA-512" hashValue="Q6F+fNhOdevzgqOnQx7xlKN15v04dUikpy6xWbPmTTPdDHd4qhbMdxQVvY4kwDBKmtjCh6bs6i1kqknGjQmQCg==" saltValue="cc7K6brPo+yAyO1/Ch+KDw==" spinCount="100000" sheet="1" objects="1" scenarios="1"/>
  <mergeCells count="1">
    <mergeCell ref="AY6:AZ9"/>
  </mergeCells>
  <pageMargins left="0.75000000000000011" right="0.75000000000000011" top="1" bottom="1" header="0.49" footer="0.49"/>
  <pageSetup paperSize="5" scale="40" orientation="landscape"/>
  <headerFooter>
    <oddFooter>&amp;C&amp;K000000Budget et indicateurs de performance (430-763-Me)</oddFooter>
  </headerFooter>
  <ignoredErrors>
    <ignoredError sqref="AS7" formula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2020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cp:lastPrinted>2019-09-02T20:10:43Z</cp:lastPrinted>
  <dcterms:created xsi:type="dcterms:W3CDTF">2017-09-29T11:46:09Z</dcterms:created>
  <dcterms:modified xsi:type="dcterms:W3CDTF">2021-02-04T21:31:08Z</dcterms:modified>
</cp:coreProperties>
</file>