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38160" windowHeight="1600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3" i="1" l="1"/>
  <c r="AS12" i="1"/>
  <c r="AS11" i="1"/>
  <c r="AL11" i="1"/>
  <c r="AL12" i="1"/>
  <c r="AL13" i="1"/>
  <c r="AL14" i="1"/>
  <c r="AL39" i="1"/>
  <c r="AL38" i="1"/>
  <c r="AI11" i="1"/>
  <c r="AI12" i="1"/>
  <c r="AI13" i="1"/>
  <c r="AI14" i="1"/>
  <c r="AI39" i="1"/>
  <c r="AI38" i="1"/>
  <c r="AF11" i="1"/>
  <c r="AF12" i="1"/>
  <c r="AF13" i="1"/>
  <c r="AF14" i="1"/>
  <c r="AF39" i="1"/>
  <c r="AF38" i="1"/>
  <c r="AC11" i="1"/>
  <c r="AC12" i="1"/>
  <c r="AC13" i="1"/>
  <c r="AC14" i="1"/>
  <c r="AC39" i="1"/>
  <c r="AC38" i="1"/>
  <c r="Z11" i="1"/>
  <c r="Z12" i="1"/>
  <c r="Z13" i="1"/>
  <c r="Z14" i="1"/>
  <c r="Z39" i="1"/>
  <c r="Z38" i="1"/>
  <c r="W11" i="1"/>
  <c r="W12" i="1"/>
  <c r="W13" i="1"/>
  <c r="W14" i="1"/>
  <c r="W39" i="1"/>
  <c r="W38" i="1"/>
  <c r="T11" i="1"/>
  <c r="T12" i="1"/>
  <c r="T13" i="1"/>
  <c r="T14" i="1"/>
  <c r="T39" i="1"/>
  <c r="T38" i="1"/>
  <c r="Q11" i="1"/>
  <c r="Q12" i="1"/>
  <c r="Q13" i="1"/>
  <c r="Q14" i="1"/>
  <c r="Q39" i="1"/>
  <c r="Q38" i="1"/>
  <c r="N11" i="1"/>
  <c r="N12" i="1"/>
  <c r="N13" i="1"/>
  <c r="N14" i="1"/>
  <c r="N39" i="1"/>
  <c r="N38" i="1"/>
  <c r="K11" i="1"/>
  <c r="K12" i="1"/>
  <c r="K13" i="1"/>
  <c r="K14" i="1"/>
  <c r="K39" i="1"/>
  <c r="K38" i="1"/>
  <c r="H11" i="1"/>
  <c r="H12" i="1"/>
  <c r="H13" i="1"/>
  <c r="H14" i="1"/>
  <c r="H39" i="1"/>
  <c r="H38" i="1"/>
  <c r="O39" i="1"/>
  <c r="R39" i="1"/>
  <c r="U39" i="1"/>
  <c r="X39" i="1"/>
  <c r="AA39" i="1"/>
  <c r="AD39" i="1"/>
  <c r="AG39" i="1"/>
  <c r="AJ39" i="1"/>
  <c r="AM39" i="1"/>
  <c r="AM38" i="1"/>
  <c r="AJ38" i="1"/>
  <c r="AG38" i="1"/>
  <c r="AD38" i="1"/>
  <c r="AA38" i="1"/>
  <c r="X38" i="1"/>
  <c r="U38" i="1"/>
  <c r="R38" i="1"/>
  <c r="O38" i="1"/>
  <c r="L39" i="1"/>
  <c r="L38" i="1"/>
  <c r="I39" i="1"/>
  <c r="I38" i="1"/>
  <c r="E11" i="1"/>
  <c r="E12" i="1"/>
  <c r="E13" i="1"/>
  <c r="E14" i="1"/>
  <c r="E39" i="1"/>
  <c r="E38" i="1"/>
  <c r="I34" i="1"/>
  <c r="L34" i="1"/>
  <c r="O34" i="1"/>
  <c r="R34" i="1"/>
  <c r="U34" i="1"/>
  <c r="X34" i="1"/>
  <c r="AA34" i="1"/>
  <c r="AD34" i="1"/>
  <c r="AG34" i="1"/>
  <c r="AJ34" i="1"/>
  <c r="AM34" i="1"/>
  <c r="AL34" i="1"/>
  <c r="AI34" i="1"/>
  <c r="AF34" i="1"/>
  <c r="AC34" i="1"/>
  <c r="Z34" i="1"/>
  <c r="W34" i="1"/>
  <c r="T34" i="1"/>
  <c r="Q34" i="1"/>
  <c r="N34" i="1"/>
  <c r="K34" i="1"/>
  <c r="H34" i="1"/>
  <c r="E34" i="1"/>
  <c r="I19" i="1"/>
  <c r="L19" i="1"/>
  <c r="O19" i="1"/>
  <c r="R19" i="1"/>
  <c r="U19" i="1"/>
  <c r="X19" i="1"/>
  <c r="AA19" i="1"/>
  <c r="AD19" i="1"/>
  <c r="AG19" i="1"/>
  <c r="AJ19" i="1"/>
  <c r="AM19" i="1"/>
  <c r="AL19" i="1"/>
  <c r="AI19" i="1"/>
  <c r="AF19" i="1"/>
  <c r="AC19" i="1"/>
  <c r="Z19" i="1"/>
  <c r="W19" i="1"/>
  <c r="T19" i="1"/>
  <c r="Q19" i="1"/>
  <c r="N19" i="1"/>
  <c r="K19" i="1"/>
  <c r="H19" i="1"/>
  <c r="E19" i="1"/>
  <c r="AL16" i="1"/>
  <c r="AI16" i="1"/>
  <c r="AF16" i="1"/>
  <c r="AC16" i="1"/>
  <c r="Z16" i="1"/>
  <c r="W16" i="1"/>
  <c r="T16" i="1"/>
  <c r="Q16" i="1"/>
  <c r="N16" i="1"/>
  <c r="K16" i="1"/>
  <c r="H16" i="1"/>
  <c r="E16" i="1"/>
  <c r="AM16" i="1"/>
  <c r="AJ16" i="1"/>
  <c r="AG16" i="1"/>
  <c r="AD16" i="1"/>
  <c r="AA16" i="1"/>
  <c r="X16" i="1"/>
  <c r="U16" i="1"/>
  <c r="R16" i="1"/>
  <c r="O16" i="1"/>
  <c r="L16" i="1"/>
  <c r="I16" i="1"/>
  <c r="AP14" i="1"/>
  <c r="AS14" i="1"/>
  <c r="AT15" i="1"/>
  <c r="AP13" i="1"/>
  <c r="AT13" i="1"/>
  <c r="AP12" i="1"/>
  <c r="AT12" i="1"/>
  <c r="AP7" i="1"/>
  <c r="AP11" i="1"/>
  <c r="AT11" i="1"/>
  <c r="AL20" i="1"/>
  <c r="AL21" i="1"/>
  <c r="AL23" i="1"/>
  <c r="AL25" i="1"/>
  <c r="AL36" i="1"/>
  <c r="AL41" i="1"/>
  <c r="AI20" i="1"/>
  <c r="AI21" i="1"/>
  <c r="AI23" i="1"/>
  <c r="AI25" i="1"/>
  <c r="AI36" i="1"/>
  <c r="AI41" i="1"/>
  <c r="AF20" i="1"/>
  <c r="AF21" i="1"/>
  <c r="AF23" i="1"/>
  <c r="AF25" i="1"/>
  <c r="AF36" i="1"/>
  <c r="AF41" i="1"/>
  <c r="AC20" i="1"/>
  <c r="AC21" i="1"/>
  <c r="AC23" i="1"/>
  <c r="AC25" i="1"/>
  <c r="AC36" i="1"/>
  <c r="AC41" i="1"/>
  <c r="Z20" i="1"/>
  <c r="Z21" i="1"/>
  <c r="Z23" i="1"/>
  <c r="Z25" i="1"/>
  <c r="Z36" i="1"/>
  <c r="Z41" i="1"/>
  <c r="W20" i="1"/>
  <c r="W21" i="1"/>
  <c r="W23" i="1"/>
  <c r="W25" i="1"/>
  <c r="W36" i="1"/>
  <c r="W41" i="1"/>
  <c r="T20" i="1"/>
  <c r="T21" i="1"/>
  <c r="T23" i="1"/>
  <c r="T25" i="1"/>
  <c r="T36" i="1"/>
  <c r="T41" i="1"/>
  <c r="Q20" i="1"/>
  <c r="Q21" i="1"/>
  <c r="Q23" i="1"/>
  <c r="Q25" i="1"/>
  <c r="Q36" i="1"/>
  <c r="Q41" i="1"/>
  <c r="N20" i="1"/>
  <c r="N21" i="1"/>
  <c r="N23" i="1"/>
  <c r="N25" i="1"/>
  <c r="N36" i="1"/>
  <c r="N41" i="1"/>
  <c r="K20" i="1"/>
  <c r="K21" i="1"/>
  <c r="K23" i="1"/>
  <c r="K25" i="1"/>
  <c r="K36" i="1"/>
  <c r="K41" i="1"/>
  <c r="H20" i="1"/>
  <c r="H21" i="1"/>
  <c r="H23" i="1"/>
  <c r="H25" i="1"/>
  <c r="H36" i="1"/>
  <c r="E20" i="1"/>
  <c r="E21" i="1"/>
  <c r="E23" i="1"/>
  <c r="E25" i="1"/>
  <c r="E36" i="1"/>
  <c r="E41" i="1"/>
  <c r="AM6" i="1"/>
  <c r="AJ6" i="1"/>
  <c r="AG6" i="1"/>
  <c r="AD6" i="1"/>
  <c r="AA6" i="1"/>
  <c r="X6" i="1"/>
  <c r="U6" i="1"/>
  <c r="R6" i="1"/>
  <c r="O6" i="1"/>
  <c r="L6" i="1"/>
  <c r="I6" i="1"/>
  <c r="F6" i="1"/>
  <c r="I8" i="1"/>
  <c r="L8" i="1"/>
  <c r="O8" i="1"/>
  <c r="R8" i="1"/>
  <c r="U8" i="1"/>
  <c r="X8" i="1"/>
  <c r="AA8" i="1"/>
  <c r="AD8" i="1"/>
  <c r="AG8" i="1"/>
  <c r="AJ8" i="1"/>
  <c r="AM8" i="1"/>
  <c r="AQ8" i="1"/>
  <c r="I9" i="1"/>
  <c r="L9" i="1"/>
  <c r="O9" i="1"/>
  <c r="R9" i="1"/>
  <c r="U9" i="1"/>
  <c r="X9" i="1"/>
  <c r="AA9" i="1"/>
  <c r="AD9" i="1"/>
  <c r="AG9" i="1"/>
  <c r="AL43" i="1"/>
  <c r="AL45" i="1"/>
  <c r="AI43" i="1"/>
  <c r="AI45" i="1"/>
  <c r="AF43" i="1"/>
  <c r="AF45" i="1"/>
  <c r="AC43" i="1"/>
  <c r="AC45" i="1"/>
  <c r="Z43" i="1"/>
  <c r="Z45" i="1"/>
  <c r="W43" i="1"/>
  <c r="W45" i="1"/>
  <c r="T43" i="1"/>
  <c r="T45" i="1"/>
  <c r="Q43" i="1"/>
  <c r="Q45" i="1"/>
  <c r="N43" i="1"/>
  <c r="N45" i="1"/>
  <c r="K43" i="1"/>
  <c r="K45" i="1"/>
  <c r="E43" i="1"/>
  <c r="E45" i="1"/>
  <c r="AM45" i="1"/>
  <c r="AJ45" i="1"/>
  <c r="AG45" i="1"/>
  <c r="AD45" i="1"/>
  <c r="AA45" i="1"/>
  <c r="X45" i="1"/>
  <c r="U45" i="1"/>
  <c r="R45" i="1"/>
  <c r="O45" i="1"/>
  <c r="L45" i="1"/>
  <c r="F45" i="1"/>
  <c r="AM43" i="1"/>
  <c r="AJ43" i="1"/>
  <c r="AG43" i="1"/>
  <c r="AD43" i="1"/>
  <c r="AA43" i="1"/>
  <c r="X43" i="1"/>
  <c r="U43" i="1"/>
  <c r="R43" i="1"/>
  <c r="O43" i="1"/>
  <c r="L43" i="1"/>
  <c r="F43" i="1"/>
  <c r="AM41" i="1"/>
  <c r="AJ41" i="1"/>
  <c r="AG41" i="1"/>
  <c r="AD41" i="1"/>
  <c r="AA41" i="1"/>
  <c r="X41" i="1"/>
  <c r="U41" i="1"/>
  <c r="R41" i="1"/>
  <c r="O41" i="1"/>
  <c r="L41" i="1"/>
  <c r="F41" i="1"/>
  <c r="AP36" i="1"/>
  <c r="AQ36" i="1"/>
  <c r="AM36" i="1"/>
  <c r="AJ36" i="1"/>
  <c r="AG36" i="1"/>
  <c r="AD36" i="1"/>
  <c r="AA36" i="1"/>
  <c r="X36" i="1"/>
  <c r="U36" i="1"/>
  <c r="R36" i="1"/>
  <c r="O36" i="1"/>
  <c r="L36" i="1"/>
  <c r="I36" i="1"/>
  <c r="F36" i="1"/>
  <c r="AP34" i="1"/>
  <c r="AQ34" i="1"/>
  <c r="M34" i="1"/>
  <c r="J34" i="1"/>
  <c r="G34" i="1"/>
  <c r="AP33" i="1"/>
  <c r="AQ33" i="1"/>
  <c r="AM33" i="1"/>
  <c r="AJ33" i="1"/>
  <c r="AG33" i="1"/>
  <c r="AD33" i="1"/>
  <c r="AA33" i="1"/>
  <c r="X33" i="1"/>
  <c r="U33" i="1"/>
  <c r="R33" i="1"/>
  <c r="O33" i="1"/>
  <c r="L33" i="1"/>
  <c r="I33" i="1"/>
  <c r="F33" i="1"/>
  <c r="AP32" i="1"/>
  <c r="AQ32" i="1"/>
  <c r="AM32" i="1"/>
  <c r="AJ32" i="1"/>
  <c r="AG32" i="1"/>
  <c r="AD32" i="1"/>
  <c r="AA32" i="1"/>
  <c r="X32" i="1"/>
  <c r="U32" i="1"/>
  <c r="R32" i="1"/>
  <c r="O32" i="1"/>
  <c r="L32" i="1"/>
  <c r="I32" i="1"/>
  <c r="F32" i="1"/>
  <c r="AP31" i="1"/>
  <c r="AQ31" i="1"/>
  <c r="AM31" i="1"/>
  <c r="AJ31" i="1"/>
  <c r="AG31" i="1"/>
  <c r="AD31" i="1"/>
  <c r="AA31" i="1"/>
  <c r="X31" i="1"/>
  <c r="U31" i="1"/>
  <c r="R31" i="1"/>
  <c r="O31" i="1"/>
  <c r="L31" i="1"/>
  <c r="I31" i="1"/>
  <c r="F31" i="1"/>
  <c r="AP30" i="1"/>
  <c r="AQ30" i="1"/>
  <c r="AM30" i="1"/>
  <c r="AJ30" i="1"/>
  <c r="AG30" i="1"/>
  <c r="AD30" i="1"/>
  <c r="AA30" i="1"/>
  <c r="X30" i="1"/>
  <c r="U30" i="1"/>
  <c r="R30" i="1"/>
  <c r="O30" i="1"/>
  <c r="L30" i="1"/>
  <c r="I30" i="1"/>
  <c r="F30" i="1"/>
  <c r="AP29" i="1"/>
  <c r="AQ29" i="1"/>
  <c r="AM29" i="1"/>
  <c r="AJ29" i="1"/>
  <c r="AG29" i="1"/>
  <c r="AD29" i="1"/>
  <c r="AA29" i="1"/>
  <c r="X29" i="1"/>
  <c r="U29" i="1"/>
  <c r="R29" i="1"/>
  <c r="O29" i="1"/>
  <c r="L29" i="1"/>
  <c r="I29" i="1"/>
  <c r="F29" i="1"/>
  <c r="AP28" i="1"/>
  <c r="AQ28" i="1"/>
  <c r="AM28" i="1"/>
  <c r="AJ28" i="1"/>
  <c r="AG28" i="1"/>
  <c r="AD28" i="1"/>
  <c r="AA28" i="1"/>
  <c r="X28" i="1"/>
  <c r="U28" i="1"/>
  <c r="R28" i="1"/>
  <c r="O28" i="1"/>
  <c r="L28" i="1"/>
  <c r="I28" i="1"/>
  <c r="F28" i="1"/>
  <c r="AP27" i="1"/>
  <c r="AQ27" i="1"/>
  <c r="AM27" i="1"/>
  <c r="AJ27" i="1"/>
  <c r="AG27" i="1"/>
  <c r="AD27" i="1"/>
  <c r="AA27" i="1"/>
  <c r="X27" i="1"/>
  <c r="U27" i="1"/>
  <c r="R27" i="1"/>
  <c r="O27" i="1"/>
  <c r="L27" i="1"/>
  <c r="I27" i="1"/>
  <c r="F27" i="1"/>
  <c r="AP25" i="1"/>
  <c r="AQ25" i="1"/>
  <c r="AM25" i="1"/>
  <c r="AJ25" i="1"/>
  <c r="AG25" i="1"/>
  <c r="AD25" i="1"/>
  <c r="AA25" i="1"/>
  <c r="X25" i="1"/>
  <c r="U25" i="1"/>
  <c r="R25" i="1"/>
  <c r="O25" i="1"/>
  <c r="L25" i="1"/>
  <c r="I25" i="1"/>
  <c r="F25" i="1"/>
  <c r="AP23" i="1"/>
  <c r="AQ23" i="1"/>
  <c r="AM23" i="1"/>
  <c r="AJ23" i="1"/>
  <c r="AG23" i="1"/>
  <c r="AD23" i="1"/>
  <c r="AA23" i="1"/>
  <c r="X23" i="1"/>
  <c r="U23" i="1"/>
  <c r="R23" i="1"/>
  <c r="O23" i="1"/>
  <c r="L23" i="1"/>
  <c r="I23" i="1"/>
  <c r="F23" i="1"/>
  <c r="AP21" i="1"/>
  <c r="AQ21" i="1"/>
  <c r="AM21" i="1"/>
  <c r="AJ21" i="1"/>
  <c r="AG21" i="1"/>
  <c r="AD21" i="1"/>
  <c r="AA21" i="1"/>
  <c r="X21" i="1"/>
  <c r="U21" i="1"/>
  <c r="R21" i="1"/>
  <c r="O21" i="1"/>
  <c r="L21" i="1"/>
  <c r="I21" i="1"/>
  <c r="F21" i="1"/>
  <c r="AP20" i="1"/>
  <c r="AQ20" i="1"/>
  <c r="AM20" i="1"/>
  <c r="AJ20" i="1"/>
  <c r="AG20" i="1"/>
  <c r="AD20" i="1"/>
  <c r="AA20" i="1"/>
  <c r="X20" i="1"/>
  <c r="U20" i="1"/>
  <c r="R20" i="1"/>
  <c r="O20" i="1"/>
  <c r="L20" i="1"/>
  <c r="I20" i="1"/>
  <c r="F20" i="1"/>
  <c r="AP19" i="1"/>
  <c r="AQ19" i="1"/>
  <c r="AP16" i="1"/>
  <c r="AQ16" i="1"/>
  <c r="AQ11" i="1"/>
  <c r="AQ12" i="1"/>
  <c r="AQ13" i="1"/>
  <c r="AQ14" i="1"/>
  <c r="AM11" i="1"/>
  <c r="AM12" i="1"/>
  <c r="F13" i="1"/>
  <c r="O13" i="1"/>
  <c r="R13" i="1"/>
  <c r="U13" i="1"/>
  <c r="X13" i="1"/>
  <c r="AA13" i="1"/>
  <c r="AD13" i="1"/>
  <c r="AG13" i="1"/>
  <c r="AJ13" i="1"/>
  <c r="AM13" i="1"/>
  <c r="AM14" i="1"/>
  <c r="AJ11" i="1"/>
  <c r="AJ12" i="1"/>
  <c r="AJ14" i="1"/>
  <c r="AG11" i="1"/>
  <c r="AG12" i="1"/>
  <c r="AG14" i="1"/>
  <c r="AD11" i="1"/>
  <c r="AD12" i="1"/>
  <c r="AD14" i="1"/>
  <c r="AA11" i="1"/>
  <c r="AA12" i="1"/>
  <c r="AA14" i="1"/>
  <c r="X11" i="1"/>
  <c r="X12" i="1"/>
  <c r="X14" i="1"/>
  <c r="U11" i="1"/>
  <c r="U12" i="1"/>
  <c r="U14" i="1"/>
  <c r="R11" i="1"/>
  <c r="R12" i="1"/>
  <c r="R14" i="1"/>
  <c r="O11" i="1"/>
  <c r="O12" i="1"/>
  <c r="O14" i="1"/>
  <c r="L11" i="1"/>
  <c r="L12" i="1"/>
  <c r="L13" i="1"/>
  <c r="L14" i="1"/>
  <c r="I11" i="1"/>
  <c r="I12" i="1"/>
  <c r="I13" i="1"/>
  <c r="I14" i="1"/>
  <c r="F11" i="1"/>
  <c r="F12" i="1"/>
  <c r="F14" i="1"/>
  <c r="AJ9" i="1"/>
  <c r="AM9" i="1"/>
  <c r="AQ9" i="1"/>
  <c r="C9" i="1"/>
  <c r="AQ6" i="1"/>
  <c r="AP38" i="1"/>
  <c r="AQ38" i="1"/>
  <c r="H41" i="1"/>
  <c r="H43" i="1"/>
  <c r="H45" i="1"/>
  <c r="AP45" i="1"/>
  <c r="AQ45" i="1"/>
  <c r="I45" i="1"/>
  <c r="AP43" i="1"/>
  <c r="AQ43" i="1"/>
  <c r="I43" i="1"/>
  <c r="AP41" i="1"/>
  <c r="AQ41" i="1"/>
  <c r="I41" i="1"/>
  <c r="AP39" i="1"/>
  <c r="AQ39" i="1"/>
</calcChain>
</file>

<file path=xl/sharedStrings.xml><?xml version="1.0" encoding="utf-8"?>
<sst xmlns="http://schemas.openxmlformats.org/spreadsheetml/2006/main" count="86" uniqueCount="63">
  <si>
    <t>Nombre de places</t>
  </si>
  <si>
    <t xml:space="preserve"> </t>
  </si>
  <si>
    <t>365 jours</t>
  </si>
  <si>
    <t>Revenus annuel par place</t>
  </si>
  <si>
    <t>Total</t>
  </si>
  <si>
    <t>(%)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</si>
  <si>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</si>
  <si>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</si>
  <si>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</si>
  <si>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</si>
  <si>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</si>
  <si>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</si>
  <si>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</si>
  <si>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</si>
  <si>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</si>
  <si>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</si>
  <si>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</si>
  <si>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</si>
  <si>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Frais d’occupation </t>
  </si>
  <si>
    <t xml:space="preserve">Services publics 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</si>
  <si>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</si>
  <si>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</si>
  <si>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</si>
  <si>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</si>
  <si>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</si>
  <si>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</si>
  <si>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</si>
  <si>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Pér.04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</si>
  <si>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</si>
  <si>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</si>
  <si>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</si>
  <si>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</si>
  <si>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</si>
  <si>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</si>
  <si>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</si>
  <si>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</si>
  <si>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</si>
  <si>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</si>
  <si>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</si>
  <si>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</si>
  <si>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Pér.01</t>
  </si>
  <si>
    <t>Per.02</t>
  </si>
  <si>
    <t>Pér.03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</si>
  <si>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</si>
  <si>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</si>
  <si>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</si>
  <si>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</si>
  <si>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</si>
  <si>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</si>
  <si>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</si>
  <si>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</si>
  <si>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Rev / place / jour</t>
  </si>
  <si>
    <t xml:space="preserve">Musique &amp; divertissement </t>
  </si>
  <si>
    <t>Marketing &amp; Communication marketing</t>
  </si>
  <si>
    <t xml:space="preserve">   Total des coûts d’exploitation</t>
  </si>
  <si>
    <t xml:space="preserve">Administration &amp; Frais généraux </t>
  </si>
  <si>
    <t xml:space="preserve">Entretien &amp; Réparations </t>
  </si>
  <si>
    <t xml:space="preserve">Coût direct d’exploitation </t>
  </si>
  <si>
    <t>Coût des produits vendus</t>
  </si>
  <si>
    <t>Budget d’exploitation pour l’année 2018</t>
  </si>
  <si>
    <t>Calendrier du 1er janvier 2018 au 31 décembre 2018</t>
  </si>
  <si>
    <t xml:space="preserve">Coût de la main-d’œuvre </t>
  </si>
  <si>
    <t>Le Bar Chez Chose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</si>
</sst>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5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u val="singleAccounting"/>
      <sz val="10"/>
      <name val="Arial"/>
      <charset val="204"/>
    </font>
    <font>
      <b/>
      <sz val="10"/>
      <color rgb="FF000090"/>
      <name val="Arial"/>
    </font>
    <font>
      <b/>
      <sz val="10"/>
      <color theme="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5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4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2" borderId="7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Fill="1"/>
    <xf numFmtId="10" fontId="2" fillId="4" borderId="0" xfId="0" applyNumberFormat="1" applyFont="1" applyFill="1"/>
    <xf numFmtId="10" fontId="2" fillId="2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/>
    <xf numFmtId="10" fontId="0" fillId="0" borderId="15" xfId="0" applyNumberFormat="1" applyBorder="1" applyAlignment="1"/>
    <xf numFmtId="0" fontId="0" fillId="0" borderId="14" xfId="0" applyBorder="1"/>
    <xf numFmtId="10" fontId="0" fillId="0" borderId="15" xfId="0" applyNumberFormat="1" applyBorder="1"/>
    <xf numFmtId="0" fontId="0" fillId="4" borderId="0" xfId="0" applyFill="1"/>
    <xf numFmtId="0" fontId="0" fillId="5" borderId="14" xfId="0" applyFill="1" applyBorder="1"/>
    <xf numFmtId="10" fontId="0" fillId="5" borderId="15" xfId="0" applyNumberFormat="1" applyFill="1" applyBorder="1"/>
    <xf numFmtId="0" fontId="1" fillId="0" borderId="2" xfId="0" applyFont="1" applyBorder="1"/>
    <xf numFmtId="44" fontId="0" fillId="0" borderId="0" xfId="0" applyNumberFormat="1" applyBorder="1"/>
    <xf numFmtId="10" fontId="0" fillId="0" borderId="7" xfId="0" applyNumberFormat="1" applyBorder="1"/>
    <xf numFmtId="10" fontId="1" fillId="0" borderId="7" xfId="0" applyNumberFormat="1" applyFont="1" applyBorder="1"/>
    <xf numFmtId="42" fontId="1" fillId="5" borderId="6" xfId="1" applyNumberFormat="1" applyFont="1" applyFill="1" applyBorder="1" applyAlignment="1">
      <alignment horizontal="center"/>
    </xf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4" borderId="0" xfId="0" applyFont="1" applyFill="1"/>
    <xf numFmtId="10" fontId="5" fillId="6" borderId="1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42" fontId="5" fillId="6" borderId="6" xfId="1" applyNumberFormat="1" applyFont="1" applyFill="1" applyBorder="1"/>
    <xf numFmtId="0" fontId="0" fillId="0" borderId="13" xfId="0" applyBorder="1"/>
    <xf numFmtId="44" fontId="0" fillId="0" borderId="6" xfId="1" applyFont="1" applyBorder="1"/>
    <xf numFmtId="42" fontId="1" fillId="5" borderId="6" xfId="1" applyNumberFormat="1" applyFont="1" applyFill="1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10" fontId="7" fillId="7" borderId="20" xfId="0" applyNumberFormat="1" applyFont="1" applyFill="1" applyBorder="1"/>
    <xf numFmtId="0" fontId="0" fillId="7" borderId="18" xfId="0" applyFill="1" applyBorder="1"/>
    <xf numFmtId="42" fontId="1" fillId="5" borderId="19" xfId="1" applyNumberFormat="1" applyFont="1" applyFill="1" applyBorder="1"/>
    <xf numFmtId="10" fontId="0" fillId="5" borderId="20" xfId="0" applyNumberForma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7" fontId="0" fillId="0" borderId="9" xfId="1" applyNumberFormat="1" applyFont="1" applyBorder="1"/>
    <xf numFmtId="10" fontId="0" fillId="0" borderId="10" xfId="0" applyNumberFormat="1" applyBorder="1"/>
    <xf numFmtId="0" fontId="0" fillId="0" borderId="21" xfId="0" applyBorder="1"/>
    <xf numFmtId="0" fontId="0" fillId="4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44" fontId="2" fillId="0" borderId="19" xfId="1" applyFont="1" applyBorder="1"/>
    <xf numFmtId="10" fontId="2" fillId="0" borderId="20" xfId="0" applyNumberFormat="1" applyFont="1" applyBorder="1"/>
    <xf numFmtId="0" fontId="2" fillId="0" borderId="18" xfId="0" applyFont="1" applyBorder="1"/>
    <xf numFmtId="44" fontId="2" fillId="0" borderId="19" xfId="1" applyNumberFormat="1" applyFont="1" applyBorder="1"/>
    <xf numFmtId="0" fontId="2" fillId="4" borderId="18" xfId="0" applyFont="1" applyFill="1" applyBorder="1"/>
    <xf numFmtId="42" fontId="2" fillId="5" borderId="22" xfId="1" applyNumberFormat="1" applyFont="1" applyFill="1" applyBorder="1"/>
    <xf numFmtId="10" fontId="2" fillId="5" borderId="20" xfId="0" applyNumberFormat="1" applyFont="1" applyFill="1" applyBorder="1"/>
    <xf numFmtId="44" fontId="0" fillId="0" borderId="6" xfId="1" applyNumberFormat="1" applyFont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44" fontId="5" fillId="6" borderId="6" xfId="1" applyNumberFormat="1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7" borderId="2" xfId="0" applyFill="1" applyBorder="1"/>
    <xf numFmtId="0" fontId="0" fillId="7" borderId="0" xfId="0" applyFill="1" applyBorder="1"/>
    <xf numFmtId="10" fontId="0" fillId="7" borderId="7" xfId="0" applyNumberFormat="1" applyFill="1" applyBorder="1"/>
    <xf numFmtId="0" fontId="0" fillId="7" borderId="0" xfId="0" applyFill="1"/>
    <xf numFmtId="44" fontId="1" fillId="7" borderId="0" xfId="1" applyFont="1" applyFill="1" applyBorder="1"/>
    <xf numFmtId="0" fontId="0" fillId="0" borderId="0" xfId="0" applyBorder="1"/>
    <xf numFmtId="0" fontId="0" fillId="0" borderId="18" xfId="0" applyFill="1" applyBorder="1"/>
    <xf numFmtId="10" fontId="2" fillId="0" borderId="20" xfId="1" applyNumberFormat="1" applyFont="1" applyBorder="1"/>
    <xf numFmtId="44" fontId="0" fillId="0" borderId="18" xfId="1" applyFont="1" applyBorder="1"/>
    <xf numFmtId="10" fontId="0" fillId="5" borderId="7" xfId="0" applyNumberFormat="1" applyFont="1" applyFill="1" applyBorder="1"/>
    <xf numFmtId="0" fontId="6" fillId="0" borderId="2" xfId="0" applyFont="1" applyFill="1" applyBorder="1"/>
    <xf numFmtId="0" fontId="5" fillId="4" borderId="0" xfId="0" applyFont="1" applyFill="1"/>
    <xf numFmtId="42" fontId="1" fillId="5" borderId="9" xfId="1" applyNumberFormat="1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5" fillId="6" borderId="11" xfId="1" applyNumberFormat="1" applyFont="1" applyFill="1" applyBorder="1"/>
    <xf numFmtId="42" fontId="9" fillId="8" borderId="0" xfId="0" applyNumberFormat="1" applyFont="1" applyFill="1" applyBorder="1"/>
    <xf numFmtId="0" fontId="2" fillId="9" borderId="23" xfId="0" applyFont="1" applyFill="1" applyBorder="1"/>
    <xf numFmtId="9" fontId="10" fillId="9" borderId="24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2" fillId="3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5" fontId="22" fillId="3" borderId="5" xfId="1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165" fontId="22" fillId="2" borderId="5" xfId="1" applyNumberFormat="1" applyFont="1" applyFill="1" applyBorder="1" applyAlignment="1">
      <alignment horizontal="center"/>
    </xf>
    <xf numFmtId="42" fontId="2" fillId="5" borderId="19" xfId="1" applyNumberFormat="1" applyFont="1" applyFill="1" applyBorder="1"/>
    <xf numFmtId="44" fontId="3" fillId="0" borderId="6" xfId="0" applyNumberFormat="1" applyFont="1" applyBorder="1"/>
    <xf numFmtId="44" fontId="3" fillId="7" borderId="19" xfId="1" applyFont="1" applyFill="1" applyBorder="1"/>
    <xf numFmtId="7" fontId="3" fillId="0" borderId="6" xfId="1" applyNumberFormat="1" applyFont="1" applyBorder="1"/>
    <xf numFmtId="44" fontId="3" fillId="7" borderId="6" xfId="1" applyFont="1" applyFill="1" applyBorder="1"/>
    <xf numFmtId="44" fontId="3" fillId="0" borderId="6" xfId="1" applyFont="1" applyBorder="1"/>
    <xf numFmtId="44" fontId="23" fillId="9" borderId="0" xfId="0" applyNumberFormat="1" applyFont="1" applyFill="1" applyBorder="1"/>
    <xf numFmtId="0" fontId="2" fillId="0" borderId="0" xfId="0" applyFont="1" applyFill="1" applyBorder="1" applyAlignment="1"/>
    <xf numFmtId="164" fontId="2" fillId="3" borderId="7" xfId="0" applyNumberFormat="1" applyFont="1" applyFill="1" applyBorder="1" applyAlignment="1"/>
    <xf numFmtId="164" fontId="2" fillId="0" borderId="0" xfId="0" applyNumberFormat="1" applyFont="1"/>
    <xf numFmtId="164" fontId="2" fillId="0" borderId="0" xfId="0" applyNumberFormat="1" applyFont="1" applyFill="1"/>
    <xf numFmtId="164" fontId="2" fillId="4" borderId="0" xfId="0" applyNumberFormat="1" applyFont="1" applyFill="1"/>
    <xf numFmtId="10" fontId="10" fillId="3" borderId="6" xfId="0" applyNumberFormat="1" applyFont="1" applyFill="1" applyBorder="1" applyAlignment="1">
      <alignment horizontal="center"/>
    </xf>
    <xf numFmtId="10" fontId="0" fillId="0" borderId="7" xfId="0" applyNumberFormat="1" applyFont="1" applyBorder="1" applyProtection="1"/>
    <xf numFmtId="10" fontId="2" fillId="2" borderId="6" xfId="1" applyNumberFormat="1" applyFont="1" applyFill="1" applyBorder="1" applyAlignment="1">
      <alignment horizontal="center"/>
    </xf>
    <xf numFmtId="10" fontId="10" fillId="7" borderId="20" xfId="0" applyNumberFormat="1" applyFont="1" applyFill="1" applyBorder="1"/>
    <xf numFmtId="10" fontId="3" fillId="0" borderId="7" xfId="0" applyNumberFormat="1" applyFont="1" applyBorder="1"/>
    <xf numFmtId="10" fontId="10" fillId="0" borderId="20" xfId="1" applyNumberFormat="1" applyFont="1" applyBorder="1"/>
    <xf numFmtId="44" fontId="2" fillId="0" borderId="18" xfId="1" applyFont="1" applyFill="1" applyBorder="1"/>
    <xf numFmtId="10" fontId="2" fillId="5" borderId="20" xfId="1" applyNumberFormat="1" applyFont="1" applyFill="1" applyBorder="1"/>
    <xf numFmtId="42" fontId="2" fillId="0" borderId="0" xfId="0" applyNumberFormat="1" applyFont="1" applyFill="1" applyBorder="1"/>
    <xf numFmtId="0" fontId="0" fillId="0" borderId="0" xfId="0" applyFont="1"/>
    <xf numFmtId="10" fontId="0" fillId="0" borderId="7" xfId="0" applyNumberFormat="1" applyFont="1" applyBorder="1"/>
    <xf numFmtId="0" fontId="0" fillId="0" borderId="0" xfId="0" applyFont="1" applyFill="1"/>
    <xf numFmtId="0" fontId="0" fillId="4" borderId="0" xfId="0" applyFont="1" applyFill="1"/>
    <xf numFmtId="44" fontId="1" fillId="0" borderId="0" xfId="1" applyFont="1" applyFill="1" applyBorder="1"/>
    <xf numFmtId="44" fontId="24" fillId="8" borderId="0" xfId="0" applyNumberFormat="1" applyFont="1" applyFill="1" applyBorder="1"/>
    <xf numFmtId="44" fontId="0" fillId="0" borderId="0" xfId="0" applyNumberFormat="1" applyFill="1" applyBorder="1"/>
  </cellXfs>
  <cellStyles count="66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8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0.83203125" style="1" customWidth="1"/>
    <col min="5" max="5" width="14.6640625" customWidth="1"/>
    <col min="6" max="6" width="9.1640625" customWidth="1"/>
    <col min="7" max="7" width="0.8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/>
    <row r="2" spans="2:52" ht="13" thickTop="1">
      <c r="C2" s="108" t="s">
        <v>62</v>
      </c>
      <c r="AL2" t="s">
        <v>1</v>
      </c>
      <c r="AS2" s="2"/>
      <c r="AT2" s="2"/>
      <c r="AU2" s="2"/>
      <c r="AV2" s="2"/>
      <c r="AW2" s="2"/>
      <c r="AX2" s="2"/>
      <c r="AY2" s="2"/>
      <c r="AZ2" s="2"/>
    </row>
    <row r="3" spans="2:52">
      <c r="C3" s="109" t="s">
        <v>59</v>
      </c>
      <c r="AL3" t="s">
        <v>1</v>
      </c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110" t="s">
        <v>60</v>
      </c>
      <c r="V4" s="1"/>
      <c r="Y4" s="1"/>
      <c r="AB4" s="1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111"/>
      <c r="V5" s="1"/>
      <c r="Y5" s="1"/>
      <c r="AB5" s="1"/>
      <c r="AS5" s="2"/>
      <c r="AT5" s="2"/>
      <c r="AU5" s="2"/>
      <c r="AV5" s="2"/>
      <c r="AW5" s="2"/>
      <c r="AX5" s="2"/>
      <c r="AY5" s="2"/>
      <c r="AZ5" s="2"/>
    </row>
    <row r="6" spans="2:52" ht="16" thickTop="1">
      <c r="C6" s="3" t="s">
        <v>0</v>
      </c>
      <c r="D6" s="2"/>
      <c r="E6" s="4" t="s">
        <v>51</v>
      </c>
      <c r="F6" s="116">
        <f>+E14/$C$7/31</f>
        <v>88.540671032258075</v>
      </c>
      <c r="G6" s="5"/>
      <c r="H6" s="4" t="s">
        <v>51</v>
      </c>
      <c r="I6" s="116">
        <f>+H14/$C$7/28</f>
        <v>93.340613499999989</v>
      </c>
      <c r="J6" s="6"/>
      <c r="K6" s="4" t="s">
        <v>51</v>
      </c>
      <c r="L6" s="116">
        <f>+K14/$C$7/31</f>
        <v>98.417717999999994</v>
      </c>
      <c r="M6" s="6"/>
      <c r="N6" s="4" t="s">
        <v>51</v>
      </c>
      <c r="O6" s="116">
        <f>+N14/$C$7/30</f>
        <v>108.62399986666667</v>
      </c>
      <c r="P6" s="7"/>
      <c r="Q6" s="4" t="s">
        <v>51</v>
      </c>
      <c r="R6" s="116">
        <f>+Q14/$C$7/31</f>
        <v>102.06281866666667</v>
      </c>
      <c r="S6" s="6"/>
      <c r="T6" s="4" t="s">
        <v>51</v>
      </c>
      <c r="U6" s="116">
        <f>+T14/$C$7/30</f>
        <v>106.55844282222223</v>
      </c>
      <c r="V6" s="6"/>
      <c r="W6" s="4" t="s">
        <v>51</v>
      </c>
      <c r="X6" s="116">
        <f>+W14/$C$7/31</f>
        <v>110.6464428172043</v>
      </c>
      <c r="Y6" s="6"/>
      <c r="Z6" s="4" t="s">
        <v>51</v>
      </c>
      <c r="AA6" s="116">
        <f>+Z14/$C$7/31</f>
        <v>106.17825490322582</v>
      </c>
      <c r="AB6" s="6"/>
      <c r="AC6" s="4" t="s">
        <v>51</v>
      </c>
      <c r="AD6" s="116">
        <f>+AC14/$C$7/30</f>
        <v>110.08204013333332</v>
      </c>
      <c r="AE6" s="6"/>
      <c r="AF6" s="4" t="s">
        <v>51</v>
      </c>
      <c r="AG6" s="116">
        <f>+AF14/$C$7/31</f>
        <v>96.418791827956994</v>
      </c>
      <c r="AH6" s="6"/>
      <c r="AI6" s="4" t="s">
        <v>51</v>
      </c>
      <c r="AJ6" s="116">
        <f>+AI14/$C$7/30</f>
        <v>87.360912644444454</v>
      </c>
      <c r="AK6" s="6"/>
      <c r="AL6" s="4" t="s">
        <v>51</v>
      </c>
      <c r="AM6" s="116">
        <f>+AL14/$C$7/31</f>
        <v>89.951677741935455</v>
      </c>
      <c r="AN6" s="6"/>
      <c r="AO6" s="6"/>
      <c r="AP6" s="4" t="s">
        <v>51</v>
      </c>
      <c r="AQ6" s="118">
        <f>+AP14/$C$7/365</f>
        <v>99.865771689497734</v>
      </c>
      <c r="AR6" s="8"/>
      <c r="AU6" s="8"/>
      <c r="AV6" s="8"/>
      <c r="AW6" s="8"/>
      <c r="AX6" s="8"/>
      <c r="AY6" s="8"/>
      <c r="AZ6" s="8"/>
    </row>
    <row r="7" spans="2:52">
      <c r="C7" s="107">
        <v>60</v>
      </c>
      <c r="D7" s="126"/>
      <c r="E7" s="131">
        <v>7.5300000000000006E-2</v>
      </c>
      <c r="F7" s="127"/>
      <c r="G7" s="128"/>
      <c r="H7" s="131">
        <v>7.17E-2</v>
      </c>
      <c r="I7" s="117"/>
      <c r="J7" s="129"/>
      <c r="K7" s="131">
        <v>8.3699999999999997E-2</v>
      </c>
      <c r="L7" s="117"/>
      <c r="M7" s="129"/>
      <c r="N7" s="131">
        <v>8.9399999999999993E-2</v>
      </c>
      <c r="O7" s="117"/>
      <c r="P7" s="130"/>
      <c r="Q7" s="131">
        <v>8.6800000000000002E-2</v>
      </c>
      <c r="R7" s="117"/>
      <c r="S7" s="129"/>
      <c r="T7" s="131">
        <v>8.77E-2</v>
      </c>
      <c r="U7" s="117"/>
      <c r="V7" s="129"/>
      <c r="W7" s="131">
        <v>9.4100000000000003E-2</v>
      </c>
      <c r="X7" s="117"/>
      <c r="Y7" s="129"/>
      <c r="Z7" s="131">
        <v>9.0300000000000005E-2</v>
      </c>
      <c r="AA7" s="117"/>
      <c r="AB7" s="129"/>
      <c r="AC7" s="131">
        <v>9.06E-2</v>
      </c>
      <c r="AD7" s="117"/>
      <c r="AE7" s="129"/>
      <c r="AF7" s="131">
        <v>8.2000000000000003E-2</v>
      </c>
      <c r="AG7" s="117"/>
      <c r="AH7" s="129"/>
      <c r="AI7" s="131">
        <v>7.1900000000000006E-2</v>
      </c>
      <c r="AJ7" s="117"/>
      <c r="AK7" s="129"/>
      <c r="AL7" s="131">
        <v>7.6499999999999999E-2</v>
      </c>
      <c r="AM7" s="117"/>
      <c r="AN7" s="129"/>
      <c r="AO7" s="129"/>
      <c r="AP7" s="133">
        <f t="shared" ref="AP7" si="0">+$AL7+$AI7+$AF7+$AC7+$Z7+$W7+$T7+$Q7+$N7+$K7+$H7+$E7</f>
        <v>1</v>
      </c>
      <c r="AQ7" s="10" t="s">
        <v>2</v>
      </c>
      <c r="AR7" s="8"/>
      <c r="AU7" s="8"/>
      <c r="AV7" s="8"/>
      <c r="AW7" s="8"/>
      <c r="AX7" s="8"/>
      <c r="AY7" s="8"/>
      <c r="AZ7" s="8"/>
    </row>
    <row r="8" spans="2:52">
      <c r="C8" s="11" t="s">
        <v>3</v>
      </c>
      <c r="D8" s="9"/>
      <c r="E8" s="12" t="s">
        <v>40</v>
      </c>
      <c r="F8" s="13" t="s">
        <v>5</v>
      </c>
      <c r="G8" s="14"/>
      <c r="H8" s="12" t="s">
        <v>41</v>
      </c>
      <c r="I8" s="112" t="str">
        <f>+F8</f>
        <v>(%)</v>
      </c>
      <c r="J8" s="15"/>
      <c r="K8" s="12" t="s">
        <v>42</v>
      </c>
      <c r="L8" s="112" t="str">
        <f>+I8</f>
        <v>(%)</v>
      </c>
      <c r="M8" s="15"/>
      <c r="N8" s="12" t="s">
        <v>27</v>
      </c>
      <c r="O8" s="112" t="str">
        <f>+L8</f>
        <v>(%)</v>
      </c>
      <c r="P8" s="16"/>
      <c r="Q8" s="12" t="s">
        <v>43</v>
      </c>
      <c r="R8" s="112" t="str">
        <f>+O8</f>
        <v>(%)</v>
      </c>
      <c r="S8" s="15"/>
      <c r="T8" s="12" t="s">
        <v>44</v>
      </c>
      <c r="U8" s="112" t="str">
        <f>+R8</f>
        <v>(%)</v>
      </c>
      <c r="V8" s="15"/>
      <c r="W8" s="12" t="s">
        <v>45</v>
      </c>
      <c r="X8" s="112" t="str">
        <f>+U8</f>
        <v>(%)</v>
      </c>
      <c r="Y8" s="15"/>
      <c r="Z8" s="12" t="s">
        <v>46</v>
      </c>
      <c r="AA8" s="112" t="str">
        <f>+X8</f>
        <v>(%)</v>
      </c>
      <c r="AB8" s="15"/>
      <c r="AC8" s="12" t="s">
        <v>47</v>
      </c>
      <c r="AD8" s="112" t="str">
        <f>+AA8</f>
        <v>(%)</v>
      </c>
      <c r="AE8" s="15"/>
      <c r="AF8" s="12" t="s">
        <v>48</v>
      </c>
      <c r="AG8" s="112" t="str">
        <f>+AD8</f>
        <v>(%)</v>
      </c>
      <c r="AH8" s="15"/>
      <c r="AI8" s="12" t="s">
        <v>49</v>
      </c>
      <c r="AJ8" s="112" t="str">
        <f>+AG8</f>
        <v>(%)</v>
      </c>
      <c r="AK8" s="15"/>
      <c r="AL8" s="12" t="s">
        <v>50</v>
      </c>
      <c r="AM8" s="112" t="str">
        <f>+AJ8</f>
        <v>(%)</v>
      </c>
      <c r="AN8" s="15"/>
      <c r="AO8" s="15"/>
      <c r="AP8" s="17" t="s">
        <v>4</v>
      </c>
      <c r="AQ8" s="113" t="str">
        <f>+AM8</f>
        <v>(%)</v>
      </c>
      <c r="AR8" s="2"/>
      <c r="AU8" s="2"/>
      <c r="AV8" s="2"/>
      <c r="AW8" s="2"/>
      <c r="AX8" s="2"/>
      <c r="AY8" s="2"/>
      <c r="AZ8" s="2"/>
    </row>
    <row r="9" spans="2:52" ht="13" thickBot="1">
      <c r="C9" s="18">
        <f>+AP14/C7</f>
        <v>36451.006666666675</v>
      </c>
      <c r="D9" s="9"/>
      <c r="E9" s="19" t="s">
        <v>28</v>
      </c>
      <c r="F9" s="20" t="s">
        <v>1</v>
      </c>
      <c r="G9" s="21"/>
      <c r="H9" s="19" t="s">
        <v>29</v>
      </c>
      <c r="I9" s="20" t="str">
        <f>+F9</f>
        <v xml:space="preserve"> </v>
      </c>
      <c r="J9" s="22"/>
      <c r="K9" s="19" t="s">
        <v>30</v>
      </c>
      <c r="L9" s="20" t="str">
        <f>+I9</f>
        <v xml:space="preserve"> </v>
      </c>
      <c r="M9" s="23"/>
      <c r="N9" s="19" t="s">
        <v>31</v>
      </c>
      <c r="O9" s="20" t="str">
        <f>+L9</f>
        <v xml:space="preserve"> </v>
      </c>
      <c r="P9" s="24"/>
      <c r="Q9" s="19" t="s">
        <v>32</v>
      </c>
      <c r="R9" s="114" t="str">
        <f>+O9</f>
        <v xml:space="preserve"> </v>
      </c>
      <c r="S9" s="115"/>
      <c r="T9" s="19" t="s">
        <v>33</v>
      </c>
      <c r="U9" s="114" t="str">
        <f>+R9</f>
        <v xml:space="preserve"> </v>
      </c>
      <c r="V9" s="115"/>
      <c r="W9" s="19" t="s">
        <v>34</v>
      </c>
      <c r="X9" s="114" t="str">
        <f>+U9</f>
        <v xml:space="preserve"> </v>
      </c>
      <c r="Y9" s="115"/>
      <c r="Z9" s="19" t="s">
        <v>35</v>
      </c>
      <c r="AA9" s="114" t="str">
        <f>+X9</f>
        <v xml:space="preserve"> </v>
      </c>
      <c r="AB9" s="115"/>
      <c r="AC9" s="19" t="s">
        <v>36</v>
      </c>
      <c r="AD9" s="114" t="str">
        <f>+AA9</f>
        <v xml:space="preserve"> </v>
      </c>
      <c r="AE9" s="115"/>
      <c r="AF9" s="19" t="s">
        <v>37</v>
      </c>
      <c r="AG9" s="114" t="str">
        <f>+AD9</f>
        <v xml:space="preserve"> </v>
      </c>
      <c r="AH9" s="115"/>
      <c r="AI9" s="19" t="s">
        <v>38</v>
      </c>
      <c r="AJ9" s="114" t="str">
        <f>+AG9</f>
        <v xml:space="preserve"> </v>
      </c>
      <c r="AK9" s="115"/>
      <c r="AL9" s="19" t="s">
        <v>39</v>
      </c>
      <c r="AM9" s="114" t="str">
        <f>+AJ9</f>
        <v xml:space="preserve"> </v>
      </c>
      <c r="AN9" s="23"/>
      <c r="AO9" s="23"/>
      <c r="AP9" s="25" t="s">
        <v>6</v>
      </c>
      <c r="AQ9" s="26" t="str">
        <f>+AM9</f>
        <v xml:space="preserve"> </v>
      </c>
      <c r="AR9" s="2"/>
      <c r="AU9" s="2"/>
      <c r="AV9" s="2"/>
      <c r="AW9" s="2"/>
      <c r="AX9" s="2"/>
      <c r="AY9" s="2"/>
      <c r="AZ9" s="2"/>
    </row>
    <row r="10" spans="2:52">
      <c r="C10" s="27" t="s">
        <v>7</v>
      </c>
      <c r="D10" s="9"/>
      <c r="E10" s="28"/>
      <c r="F10" s="29"/>
      <c r="H10" s="30"/>
      <c r="I10" s="31"/>
      <c r="K10" s="30"/>
      <c r="L10" s="31"/>
      <c r="N10" s="30"/>
      <c r="O10" s="31"/>
      <c r="P10" s="32"/>
      <c r="Q10" s="30"/>
      <c r="R10" s="31"/>
      <c r="S10" s="1"/>
      <c r="T10" s="30"/>
      <c r="U10" s="31"/>
      <c r="V10" s="1"/>
      <c r="W10" s="30"/>
      <c r="X10" s="31"/>
      <c r="Y10" s="1"/>
      <c r="Z10" s="30"/>
      <c r="AA10" s="31"/>
      <c r="AB10" s="1"/>
      <c r="AC10" s="30"/>
      <c r="AD10" s="31"/>
      <c r="AF10" s="30"/>
      <c r="AG10" s="31"/>
      <c r="AI10" s="30"/>
      <c r="AJ10" s="31"/>
      <c r="AL10" s="30"/>
      <c r="AM10" s="31"/>
      <c r="AP10" s="33"/>
      <c r="AQ10" s="34"/>
      <c r="AR10" s="2"/>
      <c r="AS10" s="106"/>
      <c r="AU10" s="2"/>
      <c r="AV10" s="2"/>
      <c r="AW10" s="2"/>
      <c r="AX10" s="2"/>
      <c r="AY10" s="2"/>
      <c r="AZ10" s="2"/>
    </row>
    <row r="11" spans="2:52">
      <c r="C11" s="35" t="s">
        <v>8</v>
      </c>
      <c r="D11" s="2"/>
      <c r="E11" s="120">
        <f>+E7*$AS$11</f>
        <v>19103.535181920004</v>
      </c>
      <c r="F11" s="132">
        <f>+E11/E14</f>
        <v>0.11600000000000001</v>
      </c>
      <c r="G11" s="36" t="s">
        <v>1</v>
      </c>
      <c r="H11" s="120">
        <f>+H7*$AS$11</f>
        <v>18190.218758880001</v>
      </c>
      <c r="I11" s="37">
        <f>+H11/H14</f>
        <v>0.11600000000000002</v>
      </c>
      <c r="K11" s="120">
        <f>+K7*$AS$11</f>
        <v>21234.606835679999</v>
      </c>
      <c r="L11" s="38">
        <f>+K11/K14</f>
        <v>0.11600000000000001</v>
      </c>
      <c r="N11" s="120">
        <f>+N7*$AS$11</f>
        <v>22680.691172160001</v>
      </c>
      <c r="O11" s="38">
        <f>+N11/N14</f>
        <v>0.11600000000000001</v>
      </c>
      <c r="P11" s="32"/>
      <c r="Q11" s="120">
        <f>+Q7*$AS$11</f>
        <v>22021.073755520003</v>
      </c>
      <c r="R11" s="37">
        <f>+Q11/Q14</f>
        <v>0.11600000000000001</v>
      </c>
      <c r="S11" s="1"/>
      <c r="T11" s="120">
        <f>+T7*$AS$11</f>
        <v>22249.402861280003</v>
      </c>
      <c r="U11" s="37">
        <f>+T11/T14</f>
        <v>0.11600000000000001</v>
      </c>
      <c r="V11" s="1"/>
      <c r="W11" s="120">
        <f>+W7*$AS$11</f>
        <v>23873.076502240001</v>
      </c>
      <c r="X11" s="37">
        <f>+W11/W14</f>
        <v>0.11600000000000002</v>
      </c>
      <c r="Y11" s="1"/>
      <c r="Z11" s="120">
        <f>+Z7*$AS$11</f>
        <v>22909.020277920001</v>
      </c>
      <c r="AA11" s="37">
        <f>+Z11/Z14</f>
        <v>0.11599999999999999</v>
      </c>
      <c r="AB11" s="1"/>
      <c r="AC11" s="120">
        <f>+AC7*$AS$11</f>
        <v>22985.12997984</v>
      </c>
      <c r="AD11" s="37">
        <f>+AC11/AC14</f>
        <v>0.11600000000000001</v>
      </c>
      <c r="AF11" s="120">
        <f>+AF7*$AS$11</f>
        <v>20803.318524800001</v>
      </c>
      <c r="AG11" s="37">
        <f>+AF11/AF14</f>
        <v>0.11600000000000001</v>
      </c>
      <c r="AI11" s="120">
        <f>+AI7*$AS$11</f>
        <v>18240.958560160001</v>
      </c>
      <c r="AJ11" s="37">
        <f>+AI11/AI14</f>
        <v>0.11599999999999999</v>
      </c>
      <c r="AK11" s="1" t="s">
        <v>9</v>
      </c>
      <c r="AL11" s="120">
        <f>+AL7*$AS$11</f>
        <v>19407.973989599999</v>
      </c>
      <c r="AM11" s="37">
        <f>+AL11/AL14</f>
        <v>0.11600000000000002</v>
      </c>
      <c r="AP11" s="39">
        <f t="shared" ref="AP11:AP14" si="1">+$AL11+$AI11+$AF11+$AC11+$Z11+$W11+$T11+$Q11+$N11+$K11+$H11+$E11</f>
        <v>253699.00639999998</v>
      </c>
      <c r="AQ11" s="40">
        <f>+AP11/AP14</f>
        <v>0.11599999999999998</v>
      </c>
      <c r="AR11" s="2"/>
      <c r="AS11" s="125">
        <f>0.116*AT14</f>
        <v>253699.00640000001</v>
      </c>
      <c r="AT11" s="146">
        <f>+AS11-AP11</f>
        <v>0</v>
      </c>
      <c r="AU11" s="2"/>
      <c r="AV11" s="2"/>
      <c r="AW11" s="2"/>
      <c r="AX11" s="2"/>
      <c r="AY11" s="2"/>
      <c r="AZ11" s="2"/>
    </row>
    <row r="12" spans="2:52">
      <c r="C12" s="41" t="s">
        <v>10</v>
      </c>
      <c r="D12" s="2"/>
      <c r="E12" s="120">
        <f>+E7*$AS$12</f>
        <v>124172.97868248</v>
      </c>
      <c r="F12" s="132">
        <f>+E12/E14</f>
        <v>0.75399999999999989</v>
      </c>
      <c r="H12" s="120">
        <f>+H7*$AS$12</f>
        <v>118236.42193272</v>
      </c>
      <c r="I12" s="37">
        <f>+H12/H14</f>
        <v>0.75400000000000011</v>
      </c>
      <c r="K12" s="120">
        <f>+K7*$AS$12</f>
        <v>138024.94443191998</v>
      </c>
      <c r="L12" s="38">
        <f>+K12/K14</f>
        <v>0.754</v>
      </c>
      <c r="N12" s="120">
        <f>+N7*$AS$12</f>
        <v>147424.49261903999</v>
      </c>
      <c r="O12" s="38">
        <f>+N12/N14</f>
        <v>0.754</v>
      </c>
      <c r="P12" s="32"/>
      <c r="Q12" s="120">
        <f>+Q7*$AS$12</f>
        <v>143136.97941087998</v>
      </c>
      <c r="R12" s="37">
        <f>+Q12/Q14</f>
        <v>0.75399999999999989</v>
      </c>
      <c r="S12" s="1"/>
      <c r="T12" s="120">
        <f>+T7*$AS$12</f>
        <v>144621.11859832</v>
      </c>
      <c r="U12" s="37">
        <f>+T12/T14</f>
        <v>0.75399999999999989</v>
      </c>
      <c r="V12" s="1"/>
      <c r="W12" s="120">
        <f>+W7*$AS$12</f>
        <v>155174.99726455999</v>
      </c>
      <c r="X12" s="37">
        <f>+W12/W14</f>
        <v>0.754</v>
      </c>
      <c r="Y12" s="1"/>
      <c r="Z12" s="120">
        <f>+Z7*$AS$12</f>
        <v>148908.63180648</v>
      </c>
      <c r="AA12" s="37">
        <f>+Z12/Z14</f>
        <v>0.75399999999999989</v>
      </c>
      <c r="AB12" s="1"/>
      <c r="AC12" s="120">
        <f>+AC7*$AS$12</f>
        <v>149403.34486895998</v>
      </c>
      <c r="AD12" s="37">
        <f>+AC12/AC14</f>
        <v>0.75399999999999989</v>
      </c>
      <c r="AF12" s="120">
        <f>+AF7*$AS$12</f>
        <v>135221.57041119999</v>
      </c>
      <c r="AG12" s="37">
        <f>+AF12/AF14</f>
        <v>0.754</v>
      </c>
      <c r="AI12" s="120">
        <f>+AI7*$AS$12</f>
        <v>118566.23064104001</v>
      </c>
      <c r="AJ12" s="37">
        <f>+AI12/AI14</f>
        <v>0.754</v>
      </c>
      <c r="AL12" s="120">
        <f>+AL7*$AS$12</f>
        <v>126151.83093239999</v>
      </c>
      <c r="AM12" s="37">
        <f>+AL12/AL14</f>
        <v>0.75400000000000011</v>
      </c>
      <c r="AP12" s="39">
        <f t="shared" si="1"/>
        <v>1649043.5415999999</v>
      </c>
      <c r="AQ12" s="40">
        <f>+AP12/AP14</f>
        <v>0.75399999999999978</v>
      </c>
      <c r="AR12" s="2"/>
      <c r="AS12" s="125">
        <f>0.754*AT14</f>
        <v>1649043.5415999999</v>
      </c>
      <c r="AT12" s="146">
        <f>+AS12-AP12</f>
        <v>0</v>
      </c>
      <c r="AU12" s="2"/>
      <c r="AV12" s="2"/>
      <c r="AW12" s="2"/>
      <c r="AX12" s="2"/>
      <c r="AY12" s="2"/>
      <c r="AZ12" s="2"/>
    </row>
    <row r="13" spans="2:52" ht="13" thickBot="1">
      <c r="C13" s="42" t="s">
        <v>11</v>
      </c>
      <c r="D13" s="2"/>
      <c r="E13" s="120">
        <f>+E7*$AS$13</f>
        <v>21409.134255600002</v>
      </c>
      <c r="F13" s="132">
        <f>+E13/E14</f>
        <v>0.12999999999999998</v>
      </c>
      <c r="H13" s="120">
        <f>+H7*$AS$13</f>
        <v>20385.589988399999</v>
      </c>
      <c r="I13" s="37">
        <f t="shared" ref="I13" si="2">F13</f>
        <v>0.12999999999999998</v>
      </c>
      <c r="K13" s="120">
        <f>+K7*$AS$13</f>
        <v>23797.404212400001</v>
      </c>
      <c r="L13" s="38">
        <f t="shared" ref="L13" si="3">+F13</f>
        <v>0.12999999999999998</v>
      </c>
      <c r="N13" s="120">
        <f>+N7*$AS$13</f>
        <v>25418.015968799999</v>
      </c>
      <c r="O13" s="38">
        <f t="shared" ref="O13" si="4">+F13</f>
        <v>0.12999999999999998</v>
      </c>
      <c r="P13" s="32"/>
      <c r="Q13" s="120">
        <f>+Q7*$AS$13</f>
        <v>24678.789553600003</v>
      </c>
      <c r="R13" s="37">
        <f t="shared" ref="R13" si="5">O13</f>
        <v>0.12999999999999998</v>
      </c>
      <c r="S13" s="1"/>
      <c r="T13" s="120">
        <f>+T7*$AS$13</f>
        <v>24934.675620400001</v>
      </c>
      <c r="U13" s="37">
        <f t="shared" ref="U13" si="6">R13</f>
        <v>0.12999999999999998</v>
      </c>
      <c r="V13" s="1"/>
      <c r="W13" s="120">
        <f>+W7*$AS$13</f>
        <v>26754.309873200003</v>
      </c>
      <c r="X13" s="37">
        <f t="shared" ref="X13" si="7">U13</f>
        <v>0.12999999999999998</v>
      </c>
      <c r="Y13" s="1"/>
      <c r="Z13" s="120">
        <f>+Z7*$AS$13</f>
        <v>25673.902035600004</v>
      </c>
      <c r="AA13" s="37">
        <f t="shared" ref="AA13" si="8">X13</f>
        <v>0.12999999999999998</v>
      </c>
      <c r="AB13" s="1"/>
      <c r="AC13" s="120">
        <f>+AC7*$AS$13</f>
        <v>25759.197391199999</v>
      </c>
      <c r="AD13" s="37">
        <f t="shared" ref="AD13" si="9">AA13</f>
        <v>0.12999999999999998</v>
      </c>
      <c r="AF13" s="120">
        <f>+AF7*$AS$13</f>
        <v>23314.063864000003</v>
      </c>
      <c r="AG13" s="37">
        <f t="shared" ref="AG13" si="10">AD13</f>
        <v>0.12999999999999998</v>
      </c>
      <c r="AI13" s="120">
        <f>+AI7*$AS$13</f>
        <v>20442.453558800004</v>
      </c>
      <c r="AJ13" s="37">
        <f t="shared" ref="AJ13" si="11">AG13</f>
        <v>0.12999999999999998</v>
      </c>
      <c r="AL13" s="120">
        <f>+AL7*$AS$13</f>
        <v>21750.315677999999</v>
      </c>
      <c r="AM13" s="37">
        <f t="shared" ref="AM13" si="12">AJ13</f>
        <v>0.12999999999999998</v>
      </c>
      <c r="AP13" s="39">
        <f t="shared" si="1"/>
        <v>284317.85200000001</v>
      </c>
      <c r="AQ13" s="40">
        <f>+AP13/AP14</f>
        <v>0.12999999999999998</v>
      </c>
      <c r="AR13" s="2"/>
      <c r="AS13" s="125">
        <f>0.13*AT14</f>
        <v>284317.85200000001</v>
      </c>
      <c r="AT13" s="146">
        <f>+AS13-AP13</f>
        <v>0</v>
      </c>
      <c r="AU13" s="2"/>
      <c r="AV13" s="2"/>
      <c r="AW13" s="2"/>
      <c r="AX13" s="2"/>
      <c r="AY13" s="2"/>
      <c r="AZ13" s="2"/>
    </row>
    <row r="14" spans="2:52" ht="13" thickBot="1">
      <c r="C14" s="43" t="s">
        <v>12</v>
      </c>
      <c r="D14" s="44"/>
      <c r="E14" s="45">
        <f>+SUM(E11:E13)</f>
        <v>164685.64812000003</v>
      </c>
      <c r="F14" s="46">
        <f>SUM(F11:F13)</f>
        <v>0.99999999999999989</v>
      </c>
      <c r="G14" s="47"/>
      <c r="H14" s="45">
        <f>+SUM(H11:H13)</f>
        <v>156812.23067999998</v>
      </c>
      <c r="I14" s="48">
        <f>SUM(I11:I13)</f>
        <v>1</v>
      </c>
      <c r="J14" s="49"/>
      <c r="K14" s="45">
        <f>+SUM(K11:K13)</f>
        <v>183056.95547999998</v>
      </c>
      <c r="L14" s="46">
        <f>SUM(L11:L13)</f>
        <v>1</v>
      </c>
      <c r="M14" s="49"/>
      <c r="N14" s="45">
        <f>+SUM(N11:N13)</f>
        <v>195523.19975999999</v>
      </c>
      <c r="O14" s="46">
        <f>SUM(O11:O13)</f>
        <v>1</v>
      </c>
      <c r="P14" s="47"/>
      <c r="Q14" s="45">
        <f>+SUM(Q11:Q13)</f>
        <v>189836.84272000002</v>
      </c>
      <c r="R14" s="46">
        <f>SUM(R11:R13)</f>
        <v>0.99999999999999989</v>
      </c>
      <c r="S14" s="49"/>
      <c r="T14" s="45">
        <f>+SUM(T11:T13)</f>
        <v>191805.19708000001</v>
      </c>
      <c r="U14" s="46">
        <f>SUM(U11:U13)</f>
        <v>0.99999999999999989</v>
      </c>
      <c r="V14" s="50"/>
      <c r="W14" s="45">
        <f>+SUM(W11:W13)</f>
        <v>205802.38363999999</v>
      </c>
      <c r="X14" s="46">
        <f>SUM(X11:X13)</f>
        <v>1</v>
      </c>
      <c r="Y14" s="50"/>
      <c r="Z14" s="45">
        <f>+SUM(Z11:Z13)</f>
        <v>197491.55412000002</v>
      </c>
      <c r="AA14" s="46">
        <f>SUM(AA11:AA13)</f>
        <v>0.99999999999999989</v>
      </c>
      <c r="AB14" s="50"/>
      <c r="AC14" s="45">
        <f>+SUM(AC11:AC13)</f>
        <v>198147.67223999999</v>
      </c>
      <c r="AD14" s="46">
        <f>SUM(AD11:AD13)</f>
        <v>0.99999999999999989</v>
      </c>
      <c r="AE14" s="50"/>
      <c r="AF14" s="45">
        <f>+SUM(AF11:AF13)</f>
        <v>179338.9528</v>
      </c>
      <c r="AG14" s="46">
        <f>SUM(AG11:AG13)</f>
        <v>1</v>
      </c>
      <c r="AH14" s="50"/>
      <c r="AI14" s="45">
        <f>+SUM(AI11:AI13)</f>
        <v>157249.64276000002</v>
      </c>
      <c r="AJ14" s="46">
        <f>SUM(AJ11:AJ13)</f>
        <v>1</v>
      </c>
      <c r="AK14" s="50"/>
      <c r="AL14" s="45">
        <f>+SUM(AL11:AL13)</f>
        <v>167310.12059999997</v>
      </c>
      <c r="AM14" s="46">
        <f>SUM(AM11:AM13)</f>
        <v>1</v>
      </c>
      <c r="AN14" s="50"/>
      <c r="AO14" s="50"/>
      <c r="AP14" s="51">
        <f t="shared" si="1"/>
        <v>2187060.4000000004</v>
      </c>
      <c r="AQ14" s="46">
        <f>SUM(AQ11:AQ13)</f>
        <v>0.99999999999999978</v>
      </c>
      <c r="AR14" s="44"/>
      <c r="AS14" s="145">
        <f>+AS11+AS12+AS13</f>
        <v>2187060.4</v>
      </c>
      <c r="AT14" s="145">
        <v>2187060.4</v>
      </c>
      <c r="AU14" s="44"/>
      <c r="AV14" s="44"/>
      <c r="AW14" s="44"/>
      <c r="AX14" s="44"/>
      <c r="AY14" s="44"/>
      <c r="AZ14" s="44"/>
    </row>
    <row r="15" spans="2:52">
      <c r="C15" s="52"/>
      <c r="D15" s="2"/>
      <c r="E15" s="53"/>
      <c r="F15" s="37"/>
      <c r="H15" s="53"/>
      <c r="I15" s="37"/>
      <c r="K15" s="53"/>
      <c r="L15" s="37"/>
      <c r="N15" s="53"/>
      <c r="O15" s="37"/>
      <c r="P15" s="32"/>
      <c r="Q15" s="53"/>
      <c r="R15" s="37"/>
      <c r="S15" s="1"/>
      <c r="T15" s="53"/>
      <c r="U15" s="37"/>
      <c r="V15" s="1"/>
      <c r="W15" s="53"/>
      <c r="X15" s="37"/>
      <c r="Y15" s="1"/>
      <c r="Z15" s="53"/>
      <c r="AA15" s="37"/>
      <c r="AB15" s="1"/>
      <c r="AC15" s="53"/>
      <c r="AD15" s="37"/>
      <c r="AF15" s="53"/>
      <c r="AG15" s="37"/>
      <c r="AI15" s="53"/>
      <c r="AJ15" s="37"/>
      <c r="AL15" s="53"/>
      <c r="AM15" s="37"/>
      <c r="AP15" s="54"/>
      <c r="AQ15" s="40"/>
      <c r="AR15" s="2"/>
      <c r="AS15" s="2"/>
      <c r="AT15" s="146">
        <f>+AS14-AP14</f>
        <v>0</v>
      </c>
      <c r="AU15" s="2"/>
      <c r="AV15" s="2"/>
      <c r="AW15" s="2"/>
      <c r="AX15" s="2"/>
      <c r="AY15" s="2"/>
      <c r="AZ15" s="2"/>
    </row>
    <row r="16" spans="2:52">
      <c r="B16" s="55"/>
      <c r="C16" s="56" t="s">
        <v>58</v>
      </c>
      <c r="D16" s="57"/>
      <c r="E16" s="121">
        <f>+E14*F16</f>
        <v>60933.689804400012</v>
      </c>
      <c r="F16" s="134">
        <v>0.37</v>
      </c>
      <c r="G16" s="57"/>
      <c r="H16" s="121">
        <f>+H14*I16</f>
        <v>58020.525351599994</v>
      </c>
      <c r="I16" s="58">
        <f>+F16</f>
        <v>0.37</v>
      </c>
      <c r="J16" s="57"/>
      <c r="K16" s="121">
        <f>+K14*L16</f>
        <v>67731.07352759999</v>
      </c>
      <c r="L16" s="58">
        <f>+I16</f>
        <v>0.37</v>
      </c>
      <c r="M16" s="57"/>
      <c r="N16" s="121">
        <f>+N14*O16</f>
        <v>72343.583911199996</v>
      </c>
      <c r="O16" s="58">
        <f>+L16</f>
        <v>0.37</v>
      </c>
      <c r="P16" s="57"/>
      <c r="Q16" s="121">
        <f>+Q14*R16</f>
        <v>70239.631806400008</v>
      </c>
      <c r="R16" s="58">
        <f>+O16</f>
        <v>0.37</v>
      </c>
      <c r="S16" s="57"/>
      <c r="T16" s="121">
        <f>+T14*U16</f>
        <v>70967.922919600009</v>
      </c>
      <c r="U16" s="58">
        <f>+R16</f>
        <v>0.37</v>
      </c>
      <c r="V16" s="57"/>
      <c r="W16" s="121">
        <f>+W14*X16</f>
        <v>76146.8819468</v>
      </c>
      <c r="X16" s="58">
        <f>+U16</f>
        <v>0.37</v>
      </c>
      <c r="Y16" s="57"/>
      <c r="Z16" s="121">
        <f>+Z14*AA16</f>
        <v>73071.875024400011</v>
      </c>
      <c r="AA16" s="58">
        <f>+X16</f>
        <v>0.37</v>
      </c>
      <c r="AB16" s="57"/>
      <c r="AC16" s="121">
        <f>+AC14*AD16</f>
        <v>73314.638728799997</v>
      </c>
      <c r="AD16" s="58">
        <f>+AA16</f>
        <v>0.37</v>
      </c>
      <c r="AE16" s="57"/>
      <c r="AF16" s="121">
        <f>+AF14*AG16</f>
        <v>66355.412536000003</v>
      </c>
      <c r="AG16" s="58">
        <f>+AD16</f>
        <v>0.37</v>
      </c>
      <c r="AH16" s="57"/>
      <c r="AI16" s="121">
        <f>+AI14*AJ16</f>
        <v>58182.367821200009</v>
      </c>
      <c r="AJ16" s="58">
        <f>+AG16</f>
        <v>0.37</v>
      </c>
      <c r="AK16" s="57"/>
      <c r="AL16" s="121">
        <f>+AL14*AM16</f>
        <v>61904.744621999984</v>
      </c>
      <c r="AM16" s="58">
        <f>+AJ16</f>
        <v>0.37</v>
      </c>
      <c r="AN16" s="57"/>
      <c r="AO16" s="59"/>
      <c r="AP16" s="60">
        <f>+$AL16+$AI16+$AF16+$AC16+$Z16+$W16+$T16+$Q16+$N16+$K16+$H16+$E16</f>
        <v>809212.348</v>
      </c>
      <c r="AQ16" s="61">
        <f>AP$16/AP$14</f>
        <v>0.36999999999999994</v>
      </c>
      <c r="AR16" s="2"/>
      <c r="AS16" s="2"/>
      <c r="AT16" s="62" t="s">
        <v>1</v>
      </c>
      <c r="AU16" s="2"/>
      <c r="AV16" s="2"/>
      <c r="AW16" s="2"/>
      <c r="AX16" s="2"/>
      <c r="AY16" s="2"/>
      <c r="AZ16" s="2"/>
    </row>
    <row r="17" spans="3:52">
      <c r="C17" s="41"/>
      <c r="D17" s="2"/>
      <c r="E17" s="53"/>
      <c r="F17" s="37"/>
      <c r="H17" s="53"/>
      <c r="I17" s="37"/>
      <c r="K17" s="53"/>
      <c r="L17" s="37"/>
      <c r="N17" s="53"/>
      <c r="O17" s="37"/>
      <c r="P17" s="32"/>
      <c r="Q17" s="53"/>
      <c r="R17" s="37"/>
      <c r="S17" s="1"/>
      <c r="T17" s="53"/>
      <c r="U17" s="37"/>
      <c r="V17" s="1"/>
      <c r="W17" s="53"/>
      <c r="X17" s="37"/>
      <c r="Y17" s="1"/>
      <c r="Z17" s="53"/>
      <c r="AA17" s="37"/>
      <c r="AB17" s="1"/>
      <c r="AC17" s="53"/>
      <c r="AD17" s="37"/>
      <c r="AF17" s="53"/>
      <c r="AG17" s="37"/>
      <c r="AI17" s="53"/>
      <c r="AJ17" s="37"/>
      <c r="AL17" s="53"/>
      <c r="AM17" s="37"/>
      <c r="AP17" s="54"/>
      <c r="AQ17" s="40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63" t="s">
        <v>61</v>
      </c>
      <c r="D18" s="2"/>
      <c r="E18" s="53"/>
      <c r="F18" s="37"/>
      <c r="H18" s="53"/>
      <c r="I18" s="37"/>
      <c r="K18" s="53"/>
      <c r="L18" s="37"/>
      <c r="N18" s="53"/>
      <c r="O18" s="37"/>
      <c r="P18" s="32"/>
      <c r="Q18" s="53"/>
      <c r="R18" s="37"/>
      <c r="S18" s="1"/>
      <c r="T18" s="53"/>
      <c r="U18" s="37"/>
      <c r="V18" s="1"/>
      <c r="W18" s="53"/>
      <c r="X18" s="37"/>
      <c r="Y18" s="1"/>
      <c r="Z18" s="53"/>
      <c r="AA18" s="37"/>
      <c r="AB18" s="1"/>
      <c r="AC18" s="53"/>
      <c r="AD18" s="37"/>
      <c r="AF18" s="53"/>
      <c r="AG18" s="37"/>
      <c r="AI18" s="53"/>
      <c r="AJ18" s="37"/>
      <c r="AL18" s="53"/>
      <c r="AM18" s="37"/>
      <c r="AP18" s="54"/>
      <c r="AQ18" s="40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41" t="s">
        <v>13</v>
      </c>
      <c r="D19" s="2"/>
      <c r="E19" s="122">
        <f>+E14*F19</f>
        <v>48254.37706999309</v>
      </c>
      <c r="F19" s="135">
        <v>0.29300900000000002</v>
      </c>
      <c r="H19" s="122">
        <f>+H14*I19</f>
        <v>45947.394899316118</v>
      </c>
      <c r="I19" s="37">
        <f>+F19</f>
        <v>0.29300900000000002</v>
      </c>
      <c r="K19" s="122">
        <f>+K14*L19</f>
        <v>53637.335468239318</v>
      </c>
      <c r="L19" s="37">
        <f>+I19</f>
        <v>0.29300900000000002</v>
      </c>
      <c r="N19" s="122">
        <f>+N14*O19</f>
        <v>57290.057238477842</v>
      </c>
      <c r="O19" s="37">
        <f>+L19</f>
        <v>0.29300900000000002</v>
      </c>
      <c r="P19" s="32"/>
      <c r="Q19" s="122">
        <f>+Q14*R19</f>
        <v>55623.903448544486</v>
      </c>
      <c r="R19" s="37">
        <f>+O19</f>
        <v>0.29300900000000002</v>
      </c>
      <c r="S19" s="1"/>
      <c r="T19" s="122">
        <f>+T14*U19</f>
        <v>56200.648991213726</v>
      </c>
      <c r="U19" s="37">
        <f>+R19</f>
        <v>0.29300900000000002</v>
      </c>
      <c r="V19" s="1"/>
      <c r="W19" s="122">
        <f>+W14*X19</f>
        <v>60301.950627972758</v>
      </c>
      <c r="X19" s="37">
        <f>+U19</f>
        <v>0.29300900000000002</v>
      </c>
      <c r="Y19" s="1"/>
      <c r="Z19" s="122">
        <f>+Z14*AA19</f>
        <v>57866.802781147089</v>
      </c>
      <c r="AA19" s="37">
        <f>+X19</f>
        <v>0.29300900000000002</v>
      </c>
      <c r="AB19" s="1"/>
      <c r="AC19" s="122">
        <f>+AC14*AD19</f>
        <v>58059.051295370162</v>
      </c>
      <c r="AD19" s="37">
        <f>+AA19</f>
        <v>0.29300900000000002</v>
      </c>
      <c r="AF19" s="122">
        <f>+AF14*AG19</f>
        <v>52547.927220975202</v>
      </c>
      <c r="AG19" s="37">
        <f>+AD19</f>
        <v>0.29300900000000002</v>
      </c>
      <c r="AI19" s="122">
        <f>+AI14*AJ19</f>
        <v>46075.56057546485</v>
      </c>
      <c r="AJ19" s="37">
        <f>+AG19</f>
        <v>0.29300900000000002</v>
      </c>
      <c r="AL19" s="122">
        <f>+AL14*AM19</f>
        <v>49023.371126885395</v>
      </c>
      <c r="AM19" s="37">
        <f>+AJ19</f>
        <v>0.29300900000000002</v>
      </c>
      <c r="AP19" s="54">
        <f>+$AL19+$AI19+$AF19+$AC19+$Z19+$W19+$T19+$Q19+$N19+$K19+$H19+$E19</f>
        <v>640828.38074359996</v>
      </c>
      <c r="AQ19" s="40">
        <f>AP$19/AP$14</f>
        <v>0.29300899999999991</v>
      </c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42" t="s">
        <v>14</v>
      </c>
      <c r="D20" s="64"/>
      <c r="E20" s="65">
        <f>0.15*E19</f>
        <v>7238.1565604989637</v>
      </c>
      <c r="F20" s="66">
        <f>E$20/E$14</f>
        <v>4.395135E-2</v>
      </c>
      <c r="G20" s="67"/>
      <c r="H20" s="65">
        <f>0.15*H19</f>
        <v>6892.1092348974171</v>
      </c>
      <c r="I20" s="66">
        <f>H$20/H$14</f>
        <v>4.395135E-2</v>
      </c>
      <c r="J20" s="64"/>
      <c r="K20" s="65">
        <f>0.15*K19</f>
        <v>8045.600320235897</v>
      </c>
      <c r="L20" s="66">
        <f>K$20/K$14</f>
        <v>4.395135E-2</v>
      </c>
      <c r="M20" s="64"/>
      <c r="N20" s="65">
        <f>0.15*N19</f>
        <v>8593.5085857716767</v>
      </c>
      <c r="O20" s="66">
        <f>N$20/N$14</f>
        <v>4.3951350000000007E-2</v>
      </c>
      <c r="P20" s="68"/>
      <c r="Q20" s="65">
        <f>0.15*Q19</f>
        <v>8343.5855172816719</v>
      </c>
      <c r="R20" s="66">
        <f>Q$20/Q$14</f>
        <v>4.3951349999999993E-2</v>
      </c>
      <c r="S20" s="64"/>
      <c r="T20" s="65">
        <f>0.15*T19</f>
        <v>8430.0973486820585</v>
      </c>
      <c r="U20" s="66">
        <f>T$20/T$14</f>
        <v>4.395135E-2</v>
      </c>
      <c r="V20" s="64"/>
      <c r="W20" s="65">
        <f>0.15*W19</f>
        <v>9045.2925941959129</v>
      </c>
      <c r="X20" s="66">
        <f>W$20/W$14</f>
        <v>4.395135E-2</v>
      </c>
      <c r="Y20" s="64"/>
      <c r="Z20" s="65">
        <f>0.15*Z19</f>
        <v>8680.0204171720634</v>
      </c>
      <c r="AA20" s="66">
        <f>Z$20/Z$14</f>
        <v>4.3951350000000007E-2</v>
      </c>
      <c r="AB20" s="64"/>
      <c r="AC20" s="65">
        <f>0.15*AC19</f>
        <v>8708.8576943055232</v>
      </c>
      <c r="AD20" s="66">
        <f>AC$20/AC$14</f>
        <v>4.395135E-2</v>
      </c>
      <c r="AE20" s="64"/>
      <c r="AF20" s="65">
        <f>0.15*AF19</f>
        <v>7882.1890831462797</v>
      </c>
      <c r="AG20" s="66">
        <f>AF$20/AF$14</f>
        <v>4.395135E-2</v>
      </c>
      <c r="AH20" s="64"/>
      <c r="AI20" s="65">
        <f>0.15*AI19</f>
        <v>6911.3340863197272</v>
      </c>
      <c r="AJ20" s="66">
        <f>AI$20/AI$14</f>
        <v>4.395135E-2</v>
      </c>
      <c r="AK20" s="64"/>
      <c r="AL20" s="65">
        <f>0.15*AL19</f>
        <v>7353.5056690328092</v>
      </c>
      <c r="AM20" s="66">
        <f>AL$20/AL$14</f>
        <v>4.3951350000000007E-2</v>
      </c>
      <c r="AN20" s="64"/>
      <c r="AO20" s="64"/>
      <c r="AP20" s="54">
        <f>+$AL20+$AI20+$AF20+$AC20+$Z20+$W20+$T20+$Q20+$N20+$K20+$H20+$E20</f>
        <v>96124.257111539991</v>
      </c>
      <c r="AQ20" s="69">
        <f>AP$20/AP$14</f>
        <v>4.3951349999999986E-2</v>
      </c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70" t="s">
        <v>15</v>
      </c>
      <c r="D21" s="71"/>
      <c r="E21" s="72">
        <f>SUM(E19:E20)</f>
        <v>55492.533630492057</v>
      </c>
      <c r="F21" s="73">
        <f>E$21/E$14</f>
        <v>0.33696035000000002</v>
      </c>
      <c r="G21" s="74"/>
      <c r="H21" s="72">
        <f>SUM(H19:H20)</f>
        <v>52839.504134213537</v>
      </c>
      <c r="I21" s="73">
        <f>H$21/H$14</f>
        <v>0.33696035000000002</v>
      </c>
      <c r="J21" s="71"/>
      <c r="K21" s="75">
        <f>SUM(K19:K20)</f>
        <v>61682.935788475217</v>
      </c>
      <c r="L21" s="73">
        <f>K$21/K$14</f>
        <v>0.33696035000000002</v>
      </c>
      <c r="M21" s="71"/>
      <c r="N21" s="72">
        <f>SUM(N19:N20)</f>
        <v>65883.565824249526</v>
      </c>
      <c r="O21" s="73">
        <f>N$21/N$14</f>
        <v>0.33696035000000008</v>
      </c>
      <c r="P21" s="76"/>
      <c r="Q21" s="72">
        <f>SUM(Q19:Q20)</f>
        <v>63967.48896582616</v>
      </c>
      <c r="R21" s="73">
        <f>Q$21/Q$14</f>
        <v>0.33696035000000002</v>
      </c>
      <c r="S21" s="71"/>
      <c r="T21" s="72">
        <f>SUM(T19:T20)</f>
        <v>64630.746339895784</v>
      </c>
      <c r="U21" s="73">
        <f>T$21/T$14</f>
        <v>0.33696035000000002</v>
      </c>
      <c r="V21" s="71"/>
      <c r="W21" s="72">
        <f>SUM(W19:W20)</f>
        <v>69347.243222168676</v>
      </c>
      <c r="X21" s="73">
        <f>W$21/W$14</f>
        <v>0.33696035000000002</v>
      </c>
      <c r="Y21" s="71"/>
      <c r="Z21" s="72">
        <f>SUM(Z19:Z20)</f>
        <v>66546.823198319151</v>
      </c>
      <c r="AA21" s="73">
        <f>Z$21/Z$14</f>
        <v>0.33696035000000002</v>
      </c>
      <c r="AB21" s="71"/>
      <c r="AC21" s="72">
        <f>SUM(AC19:AC20)</f>
        <v>66767.908989675692</v>
      </c>
      <c r="AD21" s="73">
        <f>AC$21/AC$14</f>
        <v>0.33696035000000008</v>
      </c>
      <c r="AE21" s="71"/>
      <c r="AF21" s="72">
        <f>SUM(AF19:AF20)</f>
        <v>60430.116304121482</v>
      </c>
      <c r="AG21" s="73">
        <f>AF$21/AF$14</f>
        <v>0.33696035000000002</v>
      </c>
      <c r="AH21" s="71"/>
      <c r="AI21" s="72">
        <f>SUM(AI19:AI20)</f>
        <v>52986.89466178458</v>
      </c>
      <c r="AJ21" s="73">
        <f>AI$21/AI$14</f>
        <v>0.33696035000000008</v>
      </c>
      <c r="AK21" s="71"/>
      <c r="AL21" s="72">
        <f>SUM(AL19:AL20)</f>
        <v>56376.876795918201</v>
      </c>
      <c r="AM21" s="73">
        <f>AL$21/AL$14</f>
        <v>0.33696035000000002</v>
      </c>
      <c r="AN21" s="71"/>
      <c r="AO21" s="71"/>
      <c r="AP21" s="77">
        <f>+$AL21+$AI21+$AF21+$AC21+$Z21+$W21+$T21+$Q21+$N21+$K21+$H21+$E21</f>
        <v>736952.63785514014</v>
      </c>
      <c r="AQ21" s="78">
        <f>AP$21/AP$14</f>
        <v>0.33696035000000002</v>
      </c>
      <c r="AR21" s="2"/>
      <c r="AS21" s="62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41"/>
      <c r="D22" s="2"/>
      <c r="E22" s="53"/>
      <c r="F22" s="37"/>
      <c r="H22" s="53"/>
      <c r="I22" s="37"/>
      <c r="K22" s="79"/>
      <c r="L22" s="37"/>
      <c r="N22" s="53"/>
      <c r="O22" s="37"/>
      <c r="P22" s="32"/>
      <c r="Q22" s="53"/>
      <c r="R22" s="37"/>
      <c r="S22" s="1"/>
      <c r="T22" s="53"/>
      <c r="U22" s="37"/>
      <c r="V22" s="1"/>
      <c r="W22" s="53"/>
      <c r="X22" s="37"/>
      <c r="Y22" s="1"/>
      <c r="Z22" s="53"/>
      <c r="AA22" s="37"/>
      <c r="AB22" s="1"/>
      <c r="AC22" s="53"/>
      <c r="AD22" s="37"/>
      <c r="AF22" s="53"/>
      <c r="AG22" s="37"/>
      <c r="AI22" s="53"/>
      <c r="AJ22" s="37"/>
      <c r="AL22" s="53"/>
      <c r="AM22" s="37"/>
      <c r="AP22" s="54"/>
      <c r="AQ22" s="40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70" t="s">
        <v>16</v>
      </c>
      <c r="D23" s="71"/>
      <c r="E23" s="72">
        <f>E16+E21</f>
        <v>116426.22343489208</v>
      </c>
      <c r="F23" s="73">
        <f>E$23/E$14</f>
        <v>0.70696035000000013</v>
      </c>
      <c r="G23" s="74"/>
      <c r="H23" s="72">
        <f>H16+H21</f>
        <v>110860.02948581353</v>
      </c>
      <c r="I23" s="73">
        <f>H$23/H$14</f>
        <v>0.70696035000000002</v>
      </c>
      <c r="J23" s="71"/>
      <c r="K23" s="75">
        <f>K16+K21</f>
        <v>129414.00931607521</v>
      </c>
      <c r="L23" s="73">
        <f>K$23/K$14</f>
        <v>0.70696035000000013</v>
      </c>
      <c r="M23" s="71"/>
      <c r="N23" s="72">
        <f>N16+N21</f>
        <v>138227.14973544952</v>
      </c>
      <c r="O23" s="73">
        <f>N$23/N$14</f>
        <v>0.70696035000000013</v>
      </c>
      <c r="P23" s="76"/>
      <c r="Q23" s="72">
        <f>Q16+Q21</f>
        <v>134207.12077222616</v>
      </c>
      <c r="R23" s="73">
        <f>Q$23/Q$14</f>
        <v>0.70696035000000002</v>
      </c>
      <c r="S23" s="71"/>
      <c r="T23" s="72">
        <f>T16+T21</f>
        <v>135598.6692594958</v>
      </c>
      <c r="U23" s="73">
        <f>T$23/T$14</f>
        <v>0.70696035000000002</v>
      </c>
      <c r="V23" s="71"/>
      <c r="W23" s="72">
        <f>W16+W21</f>
        <v>145494.12516896869</v>
      </c>
      <c r="X23" s="73">
        <f>W$23/W$14</f>
        <v>0.70696035000000013</v>
      </c>
      <c r="Y23" s="71"/>
      <c r="Z23" s="72">
        <f>Z16+Z21</f>
        <v>139618.69822271916</v>
      </c>
      <c r="AA23" s="73">
        <f>Z$23/Z$14</f>
        <v>0.70696035000000002</v>
      </c>
      <c r="AB23" s="71"/>
      <c r="AC23" s="72">
        <f>AC16+AC21</f>
        <v>140082.54771847569</v>
      </c>
      <c r="AD23" s="73">
        <f>AC$23/AC$14</f>
        <v>0.70696035000000013</v>
      </c>
      <c r="AE23" s="71"/>
      <c r="AF23" s="72">
        <f>AF16+AF21</f>
        <v>126785.52884012149</v>
      </c>
      <c r="AG23" s="73">
        <f>AF$23/AF$14</f>
        <v>0.70696035000000013</v>
      </c>
      <c r="AH23" s="71"/>
      <c r="AI23" s="72">
        <f>AI16+AI21</f>
        <v>111169.26248298459</v>
      </c>
      <c r="AJ23" s="73">
        <f>AI$23/AI$14</f>
        <v>0.70696035000000002</v>
      </c>
      <c r="AK23" s="71"/>
      <c r="AL23" s="72">
        <f>AL16+AL21</f>
        <v>118281.62141791818</v>
      </c>
      <c r="AM23" s="73">
        <f>AL$23/AL$14</f>
        <v>0.70696035000000002</v>
      </c>
      <c r="AN23" s="71"/>
      <c r="AO23" s="71"/>
      <c r="AP23" s="119">
        <f>+$AL23+$AI23+$AF23+$AC23+$Z23+$W23+$T23+$Q23+$N23+$K23+$H23+$E23</f>
        <v>1546164.98585514</v>
      </c>
      <c r="AQ23" s="78">
        <f>AP$23/AP$14</f>
        <v>0.7069603499999999</v>
      </c>
      <c r="AR23" s="80"/>
      <c r="AS23" s="2"/>
      <c r="AT23" s="2"/>
      <c r="AU23" s="2"/>
      <c r="AV23" s="2"/>
      <c r="AW23" s="2"/>
      <c r="AX23" s="2"/>
      <c r="AY23" s="2"/>
      <c r="AZ23" s="2"/>
    </row>
    <row r="24" spans="3:52">
      <c r="C24" s="41"/>
      <c r="D24" s="2"/>
      <c r="E24" s="53"/>
      <c r="F24" s="37"/>
      <c r="H24" s="53"/>
      <c r="I24" s="37"/>
      <c r="K24" s="53"/>
      <c r="L24" s="37"/>
      <c r="N24" s="53"/>
      <c r="O24" s="37"/>
      <c r="P24" s="32"/>
      <c r="Q24" s="53"/>
      <c r="R24" s="37"/>
      <c r="S24" s="1"/>
      <c r="T24" s="53"/>
      <c r="U24" s="37"/>
      <c r="V24" s="1"/>
      <c r="W24" s="53"/>
      <c r="X24" s="37"/>
      <c r="Y24" s="1"/>
      <c r="Z24" s="53"/>
      <c r="AA24" s="37"/>
      <c r="AB24" s="1"/>
      <c r="AC24" s="53"/>
      <c r="AD24" s="37"/>
      <c r="AF24" s="53"/>
      <c r="AG24" s="37"/>
      <c r="AI24" s="53"/>
      <c r="AJ24" s="37"/>
      <c r="AL24" s="53"/>
      <c r="AM24" s="37"/>
      <c r="AP24" s="54"/>
      <c r="AQ24" s="40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81" t="s">
        <v>17</v>
      </c>
      <c r="D25" s="44"/>
      <c r="E25" s="82">
        <f>E14-E23</f>
        <v>48259.424685107952</v>
      </c>
      <c r="F25" s="46">
        <f>E$25/E$14</f>
        <v>0.29303964999999993</v>
      </c>
      <c r="G25" s="47"/>
      <c r="H25" s="82">
        <f>H14-H23</f>
        <v>45952.201194186448</v>
      </c>
      <c r="I25" s="46">
        <f>H$25/H$14</f>
        <v>0.29303964999999993</v>
      </c>
      <c r="J25" s="49"/>
      <c r="K25" s="83">
        <f>K14-K23</f>
        <v>53642.94616392476</v>
      </c>
      <c r="L25" s="46">
        <f>K$25/K$14</f>
        <v>0.29303964999999993</v>
      </c>
      <c r="M25" s="49"/>
      <c r="N25" s="82">
        <f>N14-N23</f>
        <v>57296.050024550466</v>
      </c>
      <c r="O25" s="46">
        <f>N$25/N$14</f>
        <v>0.29303964999999993</v>
      </c>
      <c r="P25" s="47"/>
      <c r="Q25" s="82">
        <f>Q14-Q23</f>
        <v>55629.721947773854</v>
      </c>
      <c r="R25" s="46">
        <f>Q$25/Q$14</f>
        <v>0.29303964999999998</v>
      </c>
      <c r="S25" s="49"/>
      <c r="T25" s="82">
        <f>T14-T23</f>
        <v>56206.527820504212</v>
      </c>
      <c r="U25" s="46">
        <f>T$25/T$14</f>
        <v>0.29303964999999993</v>
      </c>
      <c r="V25" s="50"/>
      <c r="W25" s="82">
        <f>W14-W23</f>
        <v>60308.258471031295</v>
      </c>
      <c r="X25" s="46">
        <f>W$25/W$14</f>
        <v>0.29303964999999987</v>
      </c>
      <c r="Y25" s="50"/>
      <c r="Z25" s="82">
        <f>Z14-Z23</f>
        <v>57872.855897280853</v>
      </c>
      <c r="AA25" s="46">
        <f>Z$25/Z$14</f>
        <v>0.29303964999999993</v>
      </c>
      <c r="AB25" s="50"/>
      <c r="AC25" s="82">
        <f>AC14-AC23</f>
        <v>58065.124521524296</v>
      </c>
      <c r="AD25" s="46">
        <f>AC$25/AC$14</f>
        <v>0.29303964999999993</v>
      </c>
      <c r="AE25" s="50"/>
      <c r="AF25" s="82">
        <f>AF14-AF23</f>
        <v>52553.423959878506</v>
      </c>
      <c r="AG25" s="46">
        <f>AF$25/AF$14</f>
        <v>0.29303964999999993</v>
      </c>
      <c r="AH25" s="50"/>
      <c r="AI25" s="82">
        <f>AI14-AI23</f>
        <v>46080.380277015429</v>
      </c>
      <c r="AJ25" s="46">
        <f>AI$25/AI$14</f>
        <v>0.29303964999999993</v>
      </c>
      <c r="AK25" s="50"/>
      <c r="AL25" s="82">
        <f>AL14-AL23</f>
        <v>49028.499182081781</v>
      </c>
      <c r="AM25" s="46">
        <f>AL$25/AL$14</f>
        <v>0.29303964999999998</v>
      </c>
      <c r="AN25" s="50"/>
      <c r="AO25" s="50"/>
      <c r="AP25" s="51">
        <f>+$AL25+$AI25+$AF25+$AC25+$Z25+$W25+$T25+$Q25+$N25+$K25+$H25+$E25</f>
        <v>640895.41414485988</v>
      </c>
      <c r="AQ25" s="46">
        <f>AP$25/AP$14</f>
        <v>0.29303964999999987</v>
      </c>
      <c r="AR25" s="84"/>
      <c r="AS25" s="44"/>
      <c r="AT25" s="44"/>
      <c r="AU25" s="44"/>
      <c r="AV25" s="44"/>
      <c r="AW25" s="44"/>
      <c r="AX25" s="44"/>
      <c r="AY25" s="44"/>
      <c r="AZ25" s="44"/>
    </row>
    <row r="26" spans="3:52">
      <c r="C26" s="41"/>
      <c r="D26" s="2"/>
      <c r="E26" s="53"/>
      <c r="F26" s="37"/>
      <c r="H26" s="53"/>
      <c r="I26" s="37"/>
      <c r="K26" s="53"/>
      <c r="L26" s="37"/>
      <c r="N26" s="53"/>
      <c r="O26" s="37"/>
      <c r="P26" s="32"/>
      <c r="Q26" s="53"/>
      <c r="R26" s="37"/>
      <c r="S26" s="1"/>
      <c r="T26" s="53"/>
      <c r="U26" s="37"/>
      <c r="V26" s="1"/>
      <c r="W26" s="53"/>
      <c r="X26" s="37"/>
      <c r="Y26" s="1"/>
      <c r="Z26" s="53"/>
      <c r="AA26" s="37"/>
      <c r="AB26" s="1"/>
      <c r="AC26" s="53"/>
      <c r="AD26" s="37"/>
      <c r="AF26" s="53"/>
      <c r="AG26" s="37"/>
      <c r="AI26" s="53"/>
      <c r="AJ26" s="37"/>
      <c r="AL26" s="53"/>
      <c r="AM26" s="37"/>
      <c r="AP26" s="54"/>
      <c r="AQ26" s="40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41" t="s">
        <v>18</v>
      </c>
      <c r="D27" s="2"/>
      <c r="E27" s="123">
        <v>0</v>
      </c>
      <c r="F27" s="88">
        <f>E27/$E$14</f>
        <v>0</v>
      </c>
      <c r="G27" s="89"/>
      <c r="H27" s="123">
        <v>0</v>
      </c>
      <c r="I27" s="37">
        <f>+H27/H14</f>
        <v>0</v>
      </c>
      <c r="J27" s="85">
        <v>1</v>
      </c>
      <c r="K27" s="123">
        <v>0</v>
      </c>
      <c r="L27" s="37">
        <f>+K27/K14</f>
        <v>0</v>
      </c>
      <c r="N27" s="123">
        <v>0</v>
      </c>
      <c r="O27" s="37">
        <f>+N27/N14</f>
        <v>0</v>
      </c>
      <c r="P27" s="32"/>
      <c r="Q27" s="123">
        <v>0</v>
      </c>
      <c r="R27" s="37">
        <f>+Q27/Q14</f>
        <v>0</v>
      </c>
      <c r="S27" s="1"/>
      <c r="T27" s="123">
        <v>0</v>
      </c>
      <c r="U27" s="37">
        <f>+T27/T14</f>
        <v>0</v>
      </c>
      <c r="V27" s="1"/>
      <c r="W27" s="123">
        <v>0</v>
      </c>
      <c r="X27" s="37">
        <f>+W27/W14</f>
        <v>0</v>
      </c>
      <c r="Y27" s="1"/>
      <c r="Z27" s="123">
        <v>0</v>
      </c>
      <c r="AA27" s="37">
        <f>+Z27/Z14</f>
        <v>0</v>
      </c>
      <c r="AB27" s="1"/>
      <c r="AC27" s="123">
        <v>0</v>
      </c>
      <c r="AD27" s="37">
        <f>+AC27/AC14</f>
        <v>0</v>
      </c>
      <c r="AF27" s="123">
        <v>0</v>
      </c>
      <c r="AG27" s="37">
        <f>+AF27/AF14</f>
        <v>0</v>
      </c>
      <c r="AI27" s="123">
        <v>0</v>
      </c>
      <c r="AJ27" s="37">
        <f>+AI27/AI14</f>
        <v>0</v>
      </c>
      <c r="AL27" s="123">
        <v>0</v>
      </c>
      <c r="AM27" s="37">
        <f>+AL27/AL14</f>
        <v>0</v>
      </c>
      <c r="AP27" s="54">
        <f t="shared" ref="AP27:AP34" si="13">+$AL27+$AI27+$AF27+$AC27+$Z27+$W27+$T27+$Q27+$N27+$K27+$H27+$E27</f>
        <v>0</v>
      </c>
      <c r="AQ27" s="40">
        <f>+AP27/AP14</f>
        <v>0</v>
      </c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86" t="s">
        <v>57</v>
      </c>
      <c r="D28" s="87"/>
      <c r="E28" s="123">
        <v>0</v>
      </c>
      <c r="F28" s="88">
        <f>E$28/E$14</f>
        <v>0</v>
      </c>
      <c r="G28" s="89"/>
      <c r="H28" s="123">
        <v>0</v>
      </c>
      <c r="I28" s="88">
        <f>H$28/H$14</f>
        <v>0</v>
      </c>
      <c r="J28" s="90">
        <v>1</v>
      </c>
      <c r="K28" s="123">
        <v>0</v>
      </c>
      <c r="L28" s="88">
        <f>K$28/K$14</f>
        <v>0</v>
      </c>
      <c r="M28" s="89"/>
      <c r="N28" s="123">
        <v>0</v>
      </c>
      <c r="O28" s="88">
        <f>N$28/N$14</f>
        <v>0</v>
      </c>
      <c r="P28" s="89"/>
      <c r="Q28" s="123">
        <v>0</v>
      </c>
      <c r="R28" s="88">
        <f>Q$28/Q$14</f>
        <v>0</v>
      </c>
      <c r="S28" s="89"/>
      <c r="T28" s="123">
        <v>0</v>
      </c>
      <c r="U28" s="88">
        <f>T$28/T$14</f>
        <v>0</v>
      </c>
      <c r="V28" s="89"/>
      <c r="W28" s="123">
        <v>0</v>
      </c>
      <c r="X28" s="88">
        <f>W$28/W$14</f>
        <v>0</v>
      </c>
      <c r="Y28" s="89"/>
      <c r="Z28" s="123">
        <v>0</v>
      </c>
      <c r="AA28" s="88">
        <f>Z$28/Z$14</f>
        <v>0</v>
      </c>
      <c r="AB28" s="89"/>
      <c r="AC28" s="123">
        <v>0</v>
      </c>
      <c r="AD28" s="88">
        <f>AC$28/AC$14</f>
        <v>0</v>
      </c>
      <c r="AE28" s="89"/>
      <c r="AF28" s="123">
        <v>0</v>
      </c>
      <c r="AG28" s="88">
        <f>AF$28/AF$14</f>
        <v>0</v>
      </c>
      <c r="AH28" s="89"/>
      <c r="AI28" s="123">
        <v>0</v>
      </c>
      <c r="AJ28" s="88">
        <f>AI$28/AI$14</f>
        <v>0</v>
      </c>
      <c r="AK28" s="89"/>
      <c r="AL28" s="123">
        <v>0</v>
      </c>
      <c r="AM28" s="88">
        <f>AL$28/AL$14</f>
        <v>0</v>
      </c>
      <c r="AN28" s="89"/>
      <c r="AO28" s="89"/>
      <c r="AP28" s="54">
        <f t="shared" si="13"/>
        <v>0</v>
      </c>
      <c r="AQ28" s="40">
        <f>AP$28/AP$14</f>
        <v>0</v>
      </c>
      <c r="AR28" s="2"/>
      <c r="AS28" s="2"/>
    </row>
    <row r="29" spans="3:52">
      <c r="C29" s="86" t="s">
        <v>52</v>
      </c>
      <c r="D29" s="87"/>
      <c r="E29" s="123">
        <v>0</v>
      </c>
      <c r="F29" s="88">
        <f>E$29/E$14</f>
        <v>0</v>
      </c>
      <c r="G29" s="89"/>
      <c r="H29" s="123">
        <v>0</v>
      </c>
      <c r="I29" s="88">
        <f>H$29/H$14</f>
        <v>0</v>
      </c>
      <c r="J29" s="90">
        <v>1</v>
      </c>
      <c r="K29" s="123">
        <v>0</v>
      </c>
      <c r="L29" s="88">
        <f>K$29/K$14</f>
        <v>0</v>
      </c>
      <c r="M29" s="89"/>
      <c r="N29" s="123">
        <v>0</v>
      </c>
      <c r="O29" s="88">
        <f>N$29/N$14</f>
        <v>0</v>
      </c>
      <c r="P29" s="89"/>
      <c r="Q29" s="123">
        <v>0</v>
      </c>
      <c r="R29" s="88">
        <f>Q$29/Q$14</f>
        <v>0</v>
      </c>
      <c r="S29" s="89"/>
      <c r="T29" s="123">
        <v>0</v>
      </c>
      <c r="U29" s="88">
        <f>T$29/T$14</f>
        <v>0</v>
      </c>
      <c r="V29" s="89"/>
      <c r="W29" s="123">
        <v>0</v>
      </c>
      <c r="X29" s="88">
        <f>W$29/W$14</f>
        <v>0</v>
      </c>
      <c r="Y29" s="89"/>
      <c r="Z29" s="123">
        <v>0</v>
      </c>
      <c r="AA29" s="88">
        <f>Z$29/Z$14</f>
        <v>0</v>
      </c>
      <c r="AB29" s="89"/>
      <c r="AC29" s="123">
        <v>0</v>
      </c>
      <c r="AD29" s="88">
        <f>AC$29/AC$14</f>
        <v>0</v>
      </c>
      <c r="AE29" s="89"/>
      <c r="AF29" s="123">
        <v>0</v>
      </c>
      <c r="AG29" s="88">
        <f>AF$29/AF$14</f>
        <v>0</v>
      </c>
      <c r="AH29" s="89"/>
      <c r="AI29" s="123">
        <v>0</v>
      </c>
      <c r="AJ29" s="88">
        <f>AI$29/AI$14</f>
        <v>0</v>
      </c>
      <c r="AK29" s="89"/>
      <c r="AL29" s="123">
        <v>0</v>
      </c>
      <c r="AM29" s="88">
        <f>AL$29/AL$14</f>
        <v>0</v>
      </c>
      <c r="AN29" s="89"/>
      <c r="AO29" s="89"/>
      <c r="AP29" s="54">
        <f t="shared" si="13"/>
        <v>0</v>
      </c>
      <c r="AQ29" s="40">
        <f>AP$29/AP$14</f>
        <v>0</v>
      </c>
      <c r="AR29" s="2"/>
      <c r="AS29" s="2"/>
    </row>
    <row r="30" spans="3:52">
      <c r="C30" s="86" t="s">
        <v>53</v>
      </c>
      <c r="D30" s="87"/>
      <c r="E30" s="123">
        <v>0</v>
      </c>
      <c r="F30" s="88">
        <f>E$30/E$14</f>
        <v>0</v>
      </c>
      <c r="G30" s="87"/>
      <c r="H30" s="123">
        <v>0</v>
      </c>
      <c r="I30" s="88">
        <f>H$30/H$14</f>
        <v>0</v>
      </c>
      <c r="J30" s="90">
        <v>1</v>
      </c>
      <c r="K30" s="123">
        <v>0</v>
      </c>
      <c r="L30" s="88">
        <f>K$30/K$14</f>
        <v>0</v>
      </c>
      <c r="M30" s="89"/>
      <c r="N30" s="123">
        <v>0</v>
      </c>
      <c r="O30" s="88">
        <f>N$30/N$14</f>
        <v>0</v>
      </c>
      <c r="P30" s="89"/>
      <c r="Q30" s="123">
        <v>0</v>
      </c>
      <c r="R30" s="88">
        <f>Q$30/Q$14</f>
        <v>0</v>
      </c>
      <c r="S30" s="89"/>
      <c r="T30" s="123">
        <v>0</v>
      </c>
      <c r="U30" s="88">
        <f>T$30/T$14</f>
        <v>0</v>
      </c>
      <c r="V30" s="89"/>
      <c r="W30" s="123">
        <v>0</v>
      </c>
      <c r="X30" s="88">
        <f>W$30/W$14</f>
        <v>0</v>
      </c>
      <c r="Y30" s="89"/>
      <c r="Z30" s="123">
        <v>0</v>
      </c>
      <c r="AA30" s="88">
        <f>Z$30/Z$14</f>
        <v>0</v>
      </c>
      <c r="AB30" s="89"/>
      <c r="AC30" s="123">
        <v>0</v>
      </c>
      <c r="AD30" s="88">
        <f>AC$30/AC$14</f>
        <v>0</v>
      </c>
      <c r="AE30" s="89"/>
      <c r="AF30" s="123">
        <v>0</v>
      </c>
      <c r="AG30" s="88">
        <f>AF$30/AF$14</f>
        <v>0</v>
      </c>
      <c r="AH30" s="89"/>
      <c r="AI30" s="123">
        <v>0</v>
      </c>
      <c r="AJ30" s="88">
        <f>AI$30/AI$14</f>
        <v>0</v>
      </c>
      <c r="AK30" s="89"/>
      <c r="AL30" s="123">
        <v>0</v>
      </c>
      <c r="AM30" s="88">
        <f>AL$30/AL$14</f>
        <v>0</v>
      </c>
      <c r="AN30" s="89"/>
      <c r="AO30" s="89"/>
      <c r="AP30" s="54">
        <f t="shared" si="13"/>
        <v>0</v>
      </c>
      <c r="AQ30" s="40">
        <f>AP$30/AP$14</f>
        <v>0</v>
      </c>
      <c r="AR30" s="2"/>
      <c r="AS30" s="2"/>
    </row>
    <row r="31" spans="3:52">
      <c r="C31" s="41" t="s">
        <v>19</v>
      </c>
      <c r="D31" s="2"/>
      <c r="E31" s="124">
        <v>0</v>
      </c>
      <c r="F31" s="37">
        <f>E$31/E$14</f>
        <v>0</v>
      </c>
      <c r="G31" s="91"/>
      <c r="H31" s="124">
        <v>0</v>
      </c>
      <c r="I31" s="37">
        <f>H$31/H$14</f>
        <v>0</v>
      </c>
      <c r="J31" s="85">
        <v>1</v>
      </c>
      <c r="K31" s="124">
        <v>0</v>
      </c>
      <c r="L31" s="37">
        <f>K$31/K$14</f>
        <v>0</v>
      </c>
      <c r="N31" s="124">
        <v>0</v>
      </c>
      <c r="O31" s="37">
        <f>N$31/N$14</f>
        <v>0</v>
      </c>
      <c r="P31" s="32"/>
      <c r="Q31" s="124">
        <v>0</v>
      </c>
      <c r="R31" s="37">
        <f>Q$31/Q$14</f>
        <v>0</v>
      </c>
      <c r="S31" s="1"/>
      <c r="T31" s="124">
        <v>0</v>
      </c>
      <c r="U31" s="37">
        <f>T$31/T$14</f>
        <v>0</v>
      </c>
      <c r="V31" s="1"/>
      <c r="W31" s="124">
        <v>0</v>
      </c>
      <c r="X31" s="37">
        <f>W$31/W$14</f>
        <v>0</v>
      </c>
      <c r="Y31" s="1"/>
      <c r="Z31" s="124">
        <v>0</v>
      </c>
      <c r="AA31" s="37">
        <f>Z$31/Z$14</f>
        <v>0</v>
      </c>
      <c r="AB31" s="1"/>
      <c r="AC31" s="124">
        <v>0</v>
      </c>
      <c r="AD31" s="37">
        <f>AC$31/AC$14</f>
        <v>0</v>
      </c>
      <c r="AF31" s="124">
        <v>0</v>
      </c>
      <c r="AG31" s="37">
        <f>AF$31/AF$14</f>
        <v>0</v>
      </c>
      <c r="AI31" s="124">
        <v>0</v>
      </c>
      <c r="AJ31" s="37">
        <f>AI$31/AI$14</f>
        <v>0</v>
      </c>
      <c r="AL31" s="124">
        <v>0</v>
      </c>
      <c r="AM31" s="37">
        <f>AL$31/AL$14</f>
        <v>0</v>
      </c>
      <c r="AO31" s="89"/>
      <c r="AP31" s="54">
        <f t="shared" si="13"/>
        <v>0</v>
      </c>
      <c r="AQ31" s="40">
        <f>AP$31/AP$14</f>
        <v>0</v>
      </c>
      <c r="AR31" s="2"/>
      <c r="AS31" s="2"/>
    </row>
    <row r="32" spans="3:52">
      <c r="C32" s="41" t="s">
        <v>55</v>
      </c>
      <c r="D32" s="2"/>
      <c r="E32" s="124">
        <v>0</v>
      </c>
      <c r="F32" s="37">
        <f>E$32/E$14</f>
        <v>0</v>
      </c>
      <c r="G32" s="91"/>
      <c r="H32" s="124">
        <v>0</v>
      </c>
      <c r="I32" s="37">
        <f>H$32/H$14</f>
        <v>0</v>
      </c>
      <c r="J32" s="85">
        <v>1</v>
      </c>
      <c r="K32" s="124">
        <v>0</v>
      </c>
      <c r="L32" s="37">
        <f>K$32/K$14</f>
        <v>0</v>
      </c>
      <c r="N32" s="124">
        <v>0</v>
      </c>
      <c r="O32" s="37">
        <f>N$32/N$14</f>
        <v>0</v>
      </c>
      <c r="P32" s="32"/>
      <c r="Q32" s="124">
        <v>0</v>
      </c>
      <c r="R32" s="37">
        <f>Q$32/Q$14</f>
        <v>0</v>
      </c>
      <c r="S32" s="1"/>
      <c r="T32" s="124">
        <v>0</v>
      </c>
      <c r="U32" s="37">
        <f>T$32/T$14</f>
        <v>0</v>
      </c>
      <c r="V32" s="1"/>
      <c r="W32" s="124">
        <v>0</v>
      </c>
      <c r="X32" s="37">
        <f>W$32/W$14</f>
        <v>0</v>
      </c>
      <c r="Y32" s="1"/>
      <c r="Z32" s="124">
        <v>0</v>
      </c>
      <c r="AA32" s="37">
        <f>Z$32/Z$14</f>
        <v>0</v>
      </c>
      <c r="AB32" s="1"/>
      <c r="AC32" s="124">
        <v>0</v>
      </c>
      <c r="AD32" s="37">
        <f>AC$32/AC$14</f>
        <v>0</v>
      </c>
      <c r="AF32" s="124">
        <v>0</v>
      </c>
      <c r="AG32" s="37">
        <f>AF$32/AF$14</f>
        <v>0</v>
      </c>
      <c r="AI32" s="124">
        <v>0</v>
      </c>
      <c r="AJ32" s="37">
        <f>AI$32/AI$14</f>
        <v>0</v>
      </c>
      <c r="AL32" s="124">
        <v>0</v>
      </c>
      <c r="AM32" s="37">
        <f>AL$32/AL$14</f>
        <v>0</v>
      </c>
      <c r="AP32" s="54">
        <f t="shared" si="13"/>
        <v>0</v>
      </c>
      <c r="AQ32" s="40">
        <f>AP$32/AP$14</f>
        <v>0</v>
      </c>
      <c r="AR32" s="2"/>
      <c r="AS32" s="2"/>
    </row>
    <row r="33" spans="3:52">
      <c r="C33" s="41" t="s">
        <v>56</v>
      </c>
      <c r="D33" s="2"/>
      <c r="E33" s="124">
        <v>0</v>
      </c>
      <c r="F33" s="37">
        <f>E$33/E$14</f>
        <v>0</v>
      </c>
      <c r="G33" s="91"/>
      <c r="H33" s="124">
        <v>0</v>
      </c>
      <c r="I33" s="37">
        <f>H$33/H$14</f>
        <v>0</v>
      </c>
      <c r="J33" s="85">
        <v>1</v>
      </c>
      <c r="K33" s="124">
        <v>0</v>
      </c>
      <c r="L33" s="37">
        <f>K$33/K$14</f>
        <v>0</v>
      </c>
      <c r="N33" s="124">
        <v>0</v>
      </c>
      <c r="O33" s="37">
        <f>N$33/N$14</f>
        <v>0</v>
      </c>
      <c r="P33" s="32"/>
      <c r="Q33" s="124">
        <v>0</v>
      </c>
      <c r="R33" s="37">
        <f>Q$33/Q$14</f>
        <v>0</v>
      </c>
      <c r="S33" s="1"/>
      <c r="T33" s="124">
        <v>0</v>
      </c>
      <c r="U33" s="37">
        <f>T$33/T$14</f>
        <v>0</v>
      </c>
      <c r="V33" s="1"/>
      <c r="W33" s="124">
        <v>0</v>
      </c>
      <c r="X33" s="37">
        <f>W$33/W$14</f>
        <v>0</v>
      </c>
      <c r="Y33" s="1"/>
      <c r="Z33" s="124">
        <v>0</v>
      </c>
      <c r="AA33" s="37">
        <f>Z$33/Z$14</f>
        <v>0</v>
      </c>
      <c r="AB33" s="1"/>
      <c r="AC33" s="124">
        <v>0</v>
      </c>
      <c r="AD33" s="37">
        <f>AC$33/AC$14</f>
        <v>0</v>
      </c>
      <c r="AF33" s="124">
        <v>0</v>
      </c>
      <c r="AG33" s="37">
        <f>AF$33/AF$14</f>
        <v>0</v>
      </c>
      <c r="AI33" s="124">
        <v>0</v>
      </c>
      <c r="AJ33" s="37">
        <f>AI$33/AI$14</f>
        <v>0</v>
      </c>
      <c r="AL33" s="124">
        <v>0</v>
      </c>
      <c r="AM33" s="37">
        <f>AL$33/AL$14</f>
        <v>0</v>
      </c>
      <c r="AP33" s="54">
        <f t="shared" si="13"/>
        <v>0</v>
      </c>
      <c r="AQ33" s="40">
        <f>AP$33/AP$14</f>
        <v>0</v>
      </c>
      <c r="AR33" s="2"/>
      <c r="AS33" s="2"/>
    </row>
    <row r="34" spans="3:52">
      <c r="C34" s="70" t="s">
        <v>54</v>
      </c>
      <c r="D34" s="92"/>
      <c r="E34" s="72">
        <f>+E14*F34</f>
        <v>32443.072679640005</v>
      </c>
      <c r="F34" s="136">
        <v>0.19700000000000001</v>
      </c>
      <c r="G34" s="94">
        <f>SUM(G27:G33)</f>
        <v>0</v>
      </c>
      <c r="H34" s="72">
        <f>+H14*I34</f>
        <v>30892.009443959996</v>
      </c>
      <c r="I34" s="93">
        <f>+F34</f>
        <v>0.19700000000000001</v>
      </c>
      <c r="J34" s="137">
        <f>SUM(J27:J33)</f>
        <v>7</v>
      </c>
      <c r="K34" s="72">
        <f>+K14*L34</f>
        <v>36062.22022956</v>
      </c>
      <c r="L34" s="93">
        <f>+I34</f>
        <v>0.19700000000000001</v>
      </c>
      <c r="M34" s="137">
        <f>SUM(M27:M33)</f>
        <v>0</v>
      </c>
      <c r="N34" s="72">
        <f>+N14*O34</f>
        <v>38518.070352720002</v>
      </c>
      <c r="O34" s="93">
        <f>+L34</f>
        <v>0.19700000000000001</v>
      </c>
      <c r="P34" s="76"/>
      <c r="Q34" s="72">
        <f>+Q14*R34</f>
        <v>37397.858015840007</v>
      </c>
      <c r="R34" s="93">
        <f>+O34</f>
        <v>0.19700000000000001</v>
      </c>
      <c r="S34" s="71"/>
      <c r="T34" s="72">
        <f>+T14*U34</f>
        <v>37785.623824760005</v>
      </c>
      <c r="U34" s="93">
        <f>+R34</f>
        <v>0.19700000000000001</v>
      </c>
      <c r="V34" s="71"/>
      <c r="W34" s="72">
        <f>+W14*X34</f>
        <v>40543.069577080001</v>
      </c>
      <c r="X34" s="93">
        <f>+U34</f>
        <v>0.19700000000000001</v>
      </c>
      <c r="Y34" s="71"/>
      <c r="Z34" s="72">
        <f>+Z14*AA34</f>
        <v>38905.836161640007</v>
      </c>
      <c r="AA34" s="93">
        <f>+X34</f>
        <v>0.19700000000000001</v>
      </c>
      <c r="AB34" s="71"/>
      <c r="AC34" s="72">
        <f>+AC14*AD34</f>
        <v>39035.091431280001</v>
      </c>
      <c r="AD34" s="93">
        <f>+AA34</f>
        <v>0.19700000000000001</v>
      </c>
      <c r="AE34" s="71"/>
      <c r="AF34" s="72">
        <f>+AF14*AG34</f>
        <v>35329.773701600003</v>
      </c>
      <c r="AG34" s="93">
        <f>+AD34</f>
        <v>0.19700000000000001</v>
      </c>
      <c r="AH34" s="71"/>
      <c r="AI34" s="72">
        <f>+AI14*AJ34</f>
        <v>30978.179623720003</v>
      </c>
      <c r="AJ34" s="93">
        <f>+AG34</f>
        <v>0.19700000000000001</v>
      </c>
      <c r="AK34" s="71"/>
      <c r="AL34" s="72">
        <f>+AL14*AM34</f>
        <v>32960.093758199997</v>
      </c>
      <c r="AM34" s="93">
        <f>+AJ34</f>
        <v>0.19700000000000001</v>
      </c>
      <c r="AN34" s="71"/>
      <c r="AO34" s="71"/>
      <c r="AP34" s="119">
        <f t="shared" si="13"/>
        <v>430850.89879999997</v>
      </c>
      <c r="AQ34" s="138">
        <f>AP$34/AP$14</f>
        <v>0.19699999999999995</v>
      </c>
      <c r="AR34" s="80"/>
      <c r="AS34" s="139" t="s">
        <v>1</v>
      </c>
      <c r="AT34" s="2"/>
      <c r="AU34" s="2"/>
      <c r="AV34" s="2"/>
      <c r="AW34" s="2"/>
      <c r="AX34" s="2"/>
      <c r="AY34" s="2"/>
      <c r="AZ34" s="2"/>
    </row>
    <row r="35" spans="3:52">
      <c r="C35" s="41"/>
      <c r="D35" s="2"/>
      <c r="E35" s="53"/>
      <c r="F35" s="37"/>
      <c r="H35" s="53"/>
      <c r="I35" s="37"/>
      <c r="K35" s="53"/>
      <c r="L35" s="37"/>
      <c r="N35" s="53"/>
      <c r="O35" s="37"/>
      <c r="P35" s="32"/>
      <c r="Q35" s="53"/>
      <c r="R35" s="37"/>
      <c r="S35" s="1"/>
      <c r="T35" s="53"/>
      <c r="U35" s="37"/>
      <c r="V35" s="1"/>
      <c r="W35" s="53"/>
      <c r="X35" s="37"/>
      <c r="Y35" s="1"/>
      <c r="Z35" s="53"/>
      <c r="AA35" s="37"/>
      <c r="AB35" s="1"/>
      <c r="AC35" s="53"/>
      <c r="AD35" s="37"/>
      <c r="AF35" s="53"/>
      <c r="AG35" s="37"/>
      <c r="AI35" s="53"/>
      <c r="AJ35" s="37"/>
      <c r="AL35" s="53"/>
      <c r="AM35" s="37"/>
      <c r="AP35" s="54"/>
      <c r="AQ35" s="40"/>
      <c r="AR35" s="2"/>
      <c r="AS35" s="2"/>
      <c r="AT35" s="2"/>
      <c r="AU35" s="2"/>
      <c r="AV35" s="2"/>
      <c r="AW35" s="2"/>
      <c r="AX35" s="2"/>
      <c r="AY35" s="2"/>
      <c r="AZ35" s="2"/>
    </row>
    <row r="36" spans="3:52">
      <c r="C36" s="81" t="s">
        <v>20</v>
      </c>
      <c r="D36" s="44"/>
      <c r="E36" s="82">
        <f>E25-E34</f>
        <v>15816.352005467947</v>
      </c>
      <c r="F36" s="46">
        <f>E$36/E$14</f>
        <v>9.6039649999999921E-2</v>
      </c>
      <c r="G36" s="49"/>
      <c r="H36" s="82">
        <f>H25-H34</f>
        <v>15060.191750226451</v>
      </c>
      <c r="I36" s="46">
        <f>H$36/H$14</f>
        <v>9.6039649999999949E-2</v>
      </c>
      <c r="J36" s="49"/>
      <c r="K36" s="82">
        <f>K25-K34</f>
        <v>17580.72593436476</v>
      </c>
      <c r="L36" s="46">
        <f>K$36/K$14</f>
        <v>9.6039649999999893E-2</v>
      </c>
      <c r="M36" s="49"/>
      <c r="N36" s="82">
        <f>N25-N34</f>
        <v>18777.979671830464</v>
      </c>
      <c r="O36" s="46">
        <f>N$36/N$14</f>
        <v>9.6039649999999907E-2</v>
      </c>
      <c r="P36" s="47"/>
      <c r="Q36" s="82">
        <f>Q25-Q34</f>
        <v>18231.863931933847</v>
      </c>
      <c r="R36" s="46">
        <f>Q$36/Q$14</f>
        <v>9.603964999999999E-2</v>
      </c>
      <c r="S36" s="49"/>
      <c r="T36" s="82">
        <f>T25-T34</f>
        <v>18420.903995744207</v>
      </c>
      <c r="U36" s="46">
        <f>T$36/T$14</f>
        <v>9.6039649999999921E-2</v>
      </c>
      <c r="V36" s="50"/>
      <c r="W36" s="82">
        <f>W25-W34</f>
        <v>19765.188893951294</v>
      </c>
      <c r="X36" s="46">
        <f>W$36/W$14</f>
        <v>9.6039649999999852E-2</v>
      </c>
      <c r="Y36" s="50"/>
      <c r="Z36" s="82">
        <f>Z25-Z34</f>
        <v>18967.019735640846</v>
      </c>
      <c r="AA36" s="46">
        <f>Z$36/Z$14</f>
        <v>9.6039649999999935E-2</v>
      </c>
      <c r="AB36" s="50"/>
      <c r="AC36" s="82">
        <f>AC25-AC34</f>
        <v>19030.033090244295</v>
      </c>
      <c r="AD36" s="46">
        <f>AC$36/AC$14</f>
        <v>9.6039649999999893E-2</v>
      </c>
      <c r="AE36" s="50"/>
      <c r="AF36" s="82">
        <f>AF25-AF34</f>
        <v>17223.650258278503</v>
      </c>
      <c r="AG36" s="46">
        <f>AF$36/AF$14</f>
        <v>9.6039649999999907E-2</v>
      </c>
      <c r="AH36" s="50"/>
      <c r="AI36" s="82">
        <f>AI25-AI34</f>
        <v>15102.200653295426</v>
      </c>
      <c r="AJ36" s="46">
        <f>AI$36/AI$14</f>
        <v>9.6039649999999935E-2</v>
      </c>
      <c r="AK36" s="50"/>
      <c r="AL36" s="82">
        <f>AL25-AL34</f>
        <v>16068.405423881784</v>
      </c>
      <c r="AM36" s="46">
        <f>AL$36/AL$14</f>
        <v>9.603964999999999E-2</v>
      </c>
      <c r="AN36" s="50"/>
      <c r="AO36" s="50"/>
      <c r="AP36" s="83">
        <f>+$AL36+$AI36+$AF36+$AC36+$Z36+$W36+$T36+$Q36+$N36+$K36+$H36+$E36</f>
        <v>210044.51534485986</v>
      </c>
      <c r="AQ36" s="46">
        <f>AP$36/AP$14</f>
        <v>9.6039649999999921E-2</v>
      </c>
      <c r="AR36" s="84"/>
      <c r="AS36" s="44"/>
      <c r="AT36" s="44"/>
      <c r="AU36" s="44"/>
      <c r="AV36" s="44"/>
      <c r="AW36" s="44"/>
      <c r="AX36" s="44"/>
      <c r="AY36" s="44"/>
      <c r="AZ36" s="44"/>
    </row>
    <row r="37" spans="3:52">
      <c r="C37" s="41"/>
      <c r="D37" s="2"/>
      <c r="E37" s="53"/>
      <c r="F37" s="37"/>
      <c r="H37" s="53"/>
      <c r="I37" s="37"/>
      <c r="K37" s="53"/>
      <c r="L37" s="37"/>
      <c r="N37" s="53"/>
      <c r="O37" s="37"/>
      <c r="P37" s="32"/>
      <c r="Q37" s="53"/>
      <c r="R37" s="37"/>
      <c r="S37" s="1"/>
      <c r="T37" s="53"/>
      <c r="U37" s="37"/>
      <c r="V37" s="1"/>
      <c r="W37" s="53"/>
      <c r="X37" s="37"/>
      <c r="Y37" s="1"/>
      <c r="Z37" s="53"/>
      <c r="AA37" s="37"/>
      <c r="AB37" s="1"/>
      <c r="AC37" s="53"/>
      <c r="AD37" s="37"/>
      <c r="AF37" s="53"/>
      <c r="AG37" s="37"/>
      <c r="AI37" s="53"/>
      <c r="AJ37" s="37"/>
      <c r="AL37" s="53"/>
      <c r="AM37" s="37"/>
      <c r="AP37" s="54"/>
      <c r="AQ37" s="40"/>
      <c r="AR37" s="2"/>
      <c r="AS37" s="2"/>
      <c r="AT37" s="2"/>
      <c r="AU37" s="2"/>
      <c r="AV37" s="2"/>
      <c r="AW37" s="2"/>
      <c r="AX37" s="2"/>
      <c r="AY37" s="2"/>
      <c r="AZ37" s="2"/>
    </row>
    <row r="38" spans="3:52">
      <c r="C38" s="63" t="s">
        <v>21</v>
      </c>
      <c r="D38" s="2"/>
      <c r="E38" s="124">
        <f>+E14*F38</f>
        <v>1646.8564812000004</v>
      </c>
      <c r="F38" s="135">
        <v>0.01</v>
      </c>
      <c r="G38" s="140"/>
      <c r="H38" s="124">
        <f>+H14*I38</f>
        <v>1568.1223067999999</v>
      </c>
      <c r="I38" s="141">
        <f>+F38</f>
        <v>0.01</v>
      </c>
      <c r="J38" s="142"/>
      <c r="K38" s="124">
        <f>+K14*L38</f>
        <v>1830.5695547999999</v>
      </c>
      <c r="L38" s="141">
        <f>+I38</f>
        <v>0.01</v>
      </c>
      <c r="M38" s="142"/>
      <c r="N38" s="124">
        <f>+N14*O38</f>
        <v>1955.2319975999999</v>
      </c>
      <c r="O38" s="141">
        <f>+L38</f>
        <v>0.01</v>
      </c>
      <c r="P38" s="143"/>
      <c r="Q38" s="124">
        <f>+Q14*R38</f>
        <v>1898.3684272000003</v>
      </c>
      <c r="R38" s="141">
        <f>+O38</f>
        <v>0.01</v>
      </c>
      <c r="S38" s="142"/>
      <c r="T38" s="124">
        <f>+T14*U38</f>
        <v>1918.0519708000002</v>
      </c>
      <c r="U38" s="141">
        <f>+R38</f>
        <v>0.01</v>
      </c>
      <c r="V38" s="142"/>
      <c r="W38" s="124">
        <f>+W14*X38</f>
        <v>2058.0238363999997</v>
      </c>
      <c r="X38" s="141">
        <f>+U38</f>
        <v>0.01</v>
      </c>
      <c r="Y38" s="142"/>
      <c r="Z38" s="124">
        <f>+Z14*AA38</f>
        <v>1974.9155412000002</v>
      </c>
      <c r="AA38" s="141">
        <f>+X38</f>
        <v>0.01</v>
      </c>
      <c r="AB38" s="142"/>
      <c r="AC38" s="124">
        <f>+AC14*AD38</f>
        <v>1981.4767224</v>
      </c>
      <c r="AD38" s="141">
        <f>+AA38</f>
        <v>0.01</v>
      </c>
      <c r="AE38" s="142"/>
      <c r="AF38" s="124">
        <f>+AF14*AG38</f>
        <v>1793.3895279999999</v>
      </c>
      <c r="AG38" s="141">
        <f>+AD38</f>
        <v>0.01</v>
      </c>
      <c r="AH38" s="142"/>
      <c r="AI38" s="124">
        <f>+AI14*AJ38</f>
        <v>1572.4964276000003</v>
      </c>
      <c r="AJ38" s="141">
        <f>+AG38</f>
        <v>0.01</v>
      </c>
      <c r="AK38" s="142"/>
      <c r="AL38" s="124">
        <f>+AL14*AM38</f>
        <v>1673.1012059999996</v>
      </c>
      <c r="AM38" s="141">
        <f>+AJ38</f>
        <v>0.01</v>
      </c>
      <c r="AP38" s="54">
        <f>+$AL38+$AI38+$AF38+$AC38+$Z38+$W38+$T38+$Q38+$N38+$K38+$H38+$E38</f>
        <v>21870.603999999999</v>
      </c>
      <c r="AQ38" s="40">
        <f>AP$38/AP$14</f>
        <v>9.9999999999999985E-3</v>
      </c>
      <c r="AR38" s="2"/>
      <c r="AS38" s="62" t="s">
        <v>1</v>
      </c>
      <c r="AT38" s="2"/>
      <c r="AU38" s="2"/>
      <c r="AV38" s="2"/>
      <c r="AW38" s="2"/>
      <c r="AX38" s="2"/>
      <c r="AY38" s="2"/>
      <c r="AZ38" s="2"/>
    </row>
    <row r="39" spans="3:52">
      <c r="C39" s="63" t="s">
        <v>22</v>
      </c>
      <c r="D39" s="2"/>
      <c r="E39" s="124">
        <f>+E14*F39</f>
        <v>4940.5694436000003</v>
      </c>
      <c r="F39" s="135">
        <v>0.03</v>
      </c>
      <c r="G39" s="140"/>
      <c r="H39" s="124">
        <f>+H14*I39</f>
        <v>4704.3669203999989</v>
      </c>
      <c r="I39" s="141">
        <f>+F39</f>
        <v>0.03</v>
      </c>
      <c r="J39" s="144">
        <v>1</v>
      </c>
      <c r="K39" s="124">
        <f>+K14*L39</f>
        <v>5491.7086643999992</v>
      </c>
      <c r="L39" s="141">
        <f>+I39</f>
        <v>0.03</v>
      </c>
      <c r="M39" s="142"/>
      <c r="N39" s="124">
        <f>+N14*O39</f>
        <v>5865.6959927999997</v>
      </c>
      <c r="O39" s="141">
        <f>+L39</f>
        <v>0.03</v>
      </c>
      <c r="P39" s="143"/>
      <c r="Q39" s="124">
        <f>+Q14*R39</f>
        <v>5695.1052816000001</v>
      </c>
      <c r="R39" s="141">
        <f>+O39</f>
        <v>0.03</v>
      </c>
      <c r="S39" s="142"/>
      <c r="T39" s="124">
        <f>+T14*U39</f>
        <v>5754.1559124000005</v>
      </c>
      <c r="U39" s="141">
        <f>+R39</f>
        <v>0.03</v>
      </c>
      <c r="V39" s="142"/>
      <c r="W39" s="124">
        <f>+W14*X39</f>
        <v>6174.0715091999991</v>
      </c>
      <c r="X39" s="141">
        <f>+U39</f>
        <v>0.03</v>
      </c>
      <c r="Y39" s="142"/>
      <c r="Z39" s="124">
        <f>+Z14*AA39</f>
        <v>5924.7466236</v>
      </c>
      <c r="AA39" s="141">
        <f>+X39</f>
        <v>0.03</v>
      </c>
      <c r="AB39" s="142"/>
      <c r="AC39" s="124">
        <f>+AC14*AD39</f>
        <v>5944.4301671999992</v>
      </c>
      <c r="AD39" s="141">
        <f>+AA39</f>
        <v>0.03</v>
      </c>
      <c r="AE39" s="142"/>
      <c r="AF39" s="124">
        <f>+AF14*AG39</f>
        <v>5380.168584</v>
      </c>
      <c r="AG39" s="141">
        <f>+AD39</f>
        <v>0.03</v>
      </c>
      <c r="AH39" s="142"/>
      <c r="AI39" s="124">
        <f>+AI14*AJ39</f>
        <v>4717.4892828000002</v>
      </c>
      <c r="AJ39" s="141">
        <f>+AG39</f>
        <v>0.03</v>
      </c>
      <c r="AK39" s="142"/>
      <c r="AL39" s="124">
        <f>+AL14*AM39</f>
        <v>5019.303617999999</v>
      </c>
      <c r="AM39" s="141">
        <f>+AJ39</f>
        <v>0.03</v>
      </c>
      <c r="AP39" s="54">
        <f t="shared" ref="AP39" si="14">+$AL39+$AI39+$AF39+$AC39+$Z39+$W39+$T39+$Q39+$N39+$K39+$H39+$E39</f>
        <v>65611.811999999991</v>
      </c>
      <c r="AQ39" s="95">
        <f>AP39/AP$14</f>
        <v>2.9999999999999992E-2</v>
      </c>
      <c r="AR39" s="2"/>
      <c r="AS39" s="62"/>
      <c r="AT39" s="2"/>
      <c r="AU39" s="2"/>
      <c r="AV39" s="2"/>
      <c r="AW39" s="2"/>
      <c r="AX39" s="2"/>
      <c r="AY39" s="2"/>
      <c r="AZ39" s="2"/>
    </row>
    <row r="40" spans="3:52">
      <c r="C40" s="41"/>
      <c r="D40" s="2"/>
      <c r="E40" s="53"/>
      <c r="F40" s="37"/>
      <c r="H40" s="53"/>
      <c r="I40" s="37"/>
      <c r="K40" s="53"/>
      <c r="L40" s="37"/>
      <c r="N40" s="53"/>
      <c r="O40" s="37"/>
      <c r="P40" s="32"/>
      <c r="Q40" s="53"/>
      <c r="R40" s="37"/>
      <c r="S40" s="1"/>
      <c r="T40" s="53"/>
      <c r="U40" s="37"/>
      <c r="V40" s="1"/>
      <c r="W40" s="53"/>
      <c r="X40" s="37"/>
      <c r="Y40" s="1"/>
      <c r="Z40" s="53"/>
      <c r="AA40" s="37"/>
      <c r="AB40" s="1"/>
      <c r="AC40" s="53"/>
      <c r="AD40" s="37"/>
      <c r="AF40" s="53"/>
      <c r="AG40" s="37"/>
      <c r="AI40" s="53"/>
      <c r="AJ40" s="37"/>
      <c r="AL40" s="53"/>
      <c r="AM40" s="37"/>
      <c r="AP40" s="54"/>
      <c r="AQ40" s="40"/>
      <c r="AR40" s="2"/>
      <c r="AS40" s="2"/>
      <c r="AT40" s="2"/>
      <c r="AU40" s="2"/>
      <c r="AV40" s="2"/>
      <c r="AW40" s="2"/>
      <c r="AX40" s="2"/>
      <c r="AY40" s="2"/>
      <c r="AZ40" s="2"/>
    </row>
    <row r="41" spans="3:52">
      <c r="C41" s="81" t="s">
        <v>23</v>
      </c>
      <c r="D41" s="96"/>
      <c r="E41" s="82">
        <f>E36-(E38+E39)</f>
        <v>9228.9260806679449</v>
      </c>
      <c r="F41" s="46">
        <f>E$41/E$14</f>
        <v>5.6039649999999913E-2</v>
      </c>
      <c r="G41" s="47"/>
      <c r="H41" s="82">
        <f>H36-(H38+H39)</f>
        <v>8787.7025230264517</v>
      </c>
      <c r="I41" s="46">
        <f>H$41/H$14</f>
        <v>5.6039649999999941E-2</v>
      </c>
      <c r="J41" s="49"/>
      <c r="K41" s="82">
        <f>K36-(K38+K39)</f>
        <v>10258.447715164761</v>
      </c>
      <c r="L41" s="46">
        <f>K$41/K$14</f>
        <v>5.6039649999999892E-2</v>
      </c>
      <c r="M41" s="49"/>
      <c r="N41" s="82">
        <f>N36-(N38+N39)</f>
        <v>10957.051681430465</v>
      </c>
      <c r="O41" s="46">
        <f>N$41/N$14</f>
        <v>5.6039649999999906E-2</v>
      </c>
      <c r="P41" s="97"/>
      <c r="Q41" s="82">
        <f>Q36-(Q38+Q39)</f>
        <v>10638.390223133847</v>
      </c>
      <c r="R41" s="46">
        <f>Q$41/Q$14</f>
        <v>5.6039649999999989E-2</v>
      </c>
      <c r="S41" s="50"/>
      <c r="T41" s="82">
        <f>T36-(T38+T39)</f>
        <v>10748.696112544207</v>
      </c>
      <c r="U41" s="46">
        <f>T$41/T$14</f>
        <v>5.6039649999999913E-2</v>
      </c>
      <c r="V41" s="50"/>
      <c r="W41" s="82">
        <f>W36-(W38+W39)</f>
        <v>11533.093548351295</v>
      </c>
      <c r="X41" s="46">
        <f>W$41/W$14</f>
        <v>5.6039649999999851E-2</v>
      </c>
      <c r="Y41" s="50"/>
      <c r="Z41" s="82">
        <f>Z36-(Z38+Z39)</f>
        <v>11067.357570840846</v>
      </c>
      <c r="AA41" s="46">
        <f>Z$41/Z$14</f>
        <v>5.6039649999999934E-2</v>
      </c>
      <c r="AB41" s="50"/>
      <c r="AC41" s="82">
        <f>AC36-(AC38+AC39)</f>
        <v>11104.126200644296</v>
      </c>
      <c r="AD41" s="46">
        <f>AC$41/AC$14</f>
        <v>5.6039649999999899E-2</v>
      </c>
      <c r="AE41" s="50"/>
      <c r="AF41" s="82">
        <f>AF36-(AF38+AF39)</f>
        <v>10050.092146278505</v>
      </c>
      <c r="AG41" s="46">
        <f>AF$41/AF$14</f>
        <v>5.6039649999999913E-2</v>
      </c>
      <c r="AH41" s="50"/>
      <c r="AI41" s="82">
        <f>AI36-(AI38+AI39)</f>
        <v>8812.2149428954253</v>
      </c>
      <c r="AJ41" s="46">
        <f>AI$41/AI$14</f>
        <v>5.6039649999999941E-2</v>
      </c>
      <c r="AK41" s="50"/>
      <c r="AL41" s="82">
        <f>AL36-(AL38+AL39)</f>
        <v>9376.0005998817869</v>
      </c>
      <c r="AM41" s="46">
        <f>AL$41/AL$14</f>
        <v>5.6039649999999996E-2</v>
      </c>
      <c r="AN41" s="50"/>
      <c r="AO41" s="50"/>
      <c r="AP41" s="51">
        <f>+$AL41+$AI41+$AF41+$AC41+$Z41+$W41+$T41+$Q41+$N41+$K41+$H41+$E41</f>
        <v>122562.09934485983</v>
      </c>
      <c r="AQ41" s="46">
        <f>AP$41/AP$14</f>
        <v>5.6039649999999913E-2</v>
      </c>
      <c r="AR41" s="84"/>
      <c r="AS41" s="44"/>
      <c r="AT41" s="44"/>
      <c r="AU41" s="44"/>
      <c r="AV41" s="44"/>
      <c r="AW41" s="44"/>
      <c r="AX41" s="44"/>
      <c r="AY41" s="44"/>
      <c r="AZ41" s="44"/>
    </row>
    <row r="42" spans="3:52">
      <c r="C42" s="41"/>
      <c r="E42" s="53"/>
      <c r="F42" s="37"/>
      <c r="H42" s="53"/>
      <c r="I42" s="37"/>
      <c r="K42" s="53"/>
      <c r="L42" s="37"/>
      <c r="N42" s="53"/>
      <c r="O42" s="37"/>
      <c r="P42" s="32"/>
      <c r="Q42" s="53"/>
      <c r="R42" s="37"/>
      <c r="S42" s="1"/>
      <c r="T42" s="53"/>
      <c r="U42" s="37"/>
      <c r="V42" s="1"/>
      <c r="W42" s="53"/>
      <c r="X42" s="37"/>
      <c r="Y42" s="1"/>
      <c r="Z42" s="53"/>
      <c r="AA42" s="37"/>
      <c r="AB42" s="1"/>
      <c r="AC42" s="53"/>
      <c r="AD42" s="37"/>
      <c r="AF42" s="53"/>
      <c r="AG42" s="37"/>
      <c r="AI42" s="53"/>
      <c r="AJ42" s="37"/>
      <c r="AL42" s="53"/>
      <c r="AM42" s="37"/>
      <c r="AP42" s="54"/>
      <c r="AQ42" s="40"/>
      <c r="AR42" s="2"/>
      <c r="AS42" s="2"/>
      <c r="AT42" s="2"/>
      <c r="AU42" s="2"/>
      <c r="AV42" s="2"/>
      <c r="AW42" s="2"/>
      <c r="AX42" s="2"/>
      <c r="AY42" s="2"/>
      <c r="AZ42" s="2"/>
    </row>
    <row r="43" spans="3:52">
      <c r="C43" s="41" t="s">
        <v>24</v>
      </c>
      <c r="E43" s="53">
        <f>+$F$47*E41</f>
        <v>1845.7852161335891</v>
      </c>
      <c r="F43" s="37">
        <f>E$43/E$14</f>
        <v>1.1207929999999982E-2</v>
      </c>
      <c r="H43" s="53">
        <f>+$F$47*H41</f>
        <v>1757.5405046052904</v>
      </c>
      <c r="I43" s="37">
        <f>H$43/H$14</f>
        <v>1.1207929999999989E-2</v>
      </c>
      <c r="K43" s="53">
        <f>+$F$47*K41</f>
        <v>2051.6895430329523</v>
      </c>
      <c r="L43" s="37">
        <f>K$43/K$14</f>
        <v>1.1207929999999979E-2</v>
      </c>
      <c r="N43" s="53">
        <f>+$F$47*N41</f>
        <v>2191.4103362860928</v>
      </c>
      <c r="O43" s="37">
        <f>N$43/N$14</f>
        <v>1.1207929999999981E-2</v>
      </c>
      <c r="P43" s="32"/>
      <c r="Q43" s="53">
        <f>+$F$47*Q41</f>
        <v>2127.6780446267694</v>
      </c>
      <c r="R43" s="37">
        <f>Q$43/Q$14</f>
        <v>1.1207929999999998E-2</v>
      </c>
      <c r="S43" s="1"/>
      <c r="T43" s="53">
        <f>+$F$47*T41</f>
        <v>2149.7392225088415</v>
      </c>
      <c r="U43" s="37">
        <f>T$43/T$14</f>
        <v>1.1207929999999984E-2</v>
      </c>
      <c r="V43" s="1"/>
      <c r="W43" s="53">
        <f>+$F$47*W41</f>
        <v>2306.6187096702592</v>
      </c>
      <c r="X43" s="37">
        <f>W$43/W$14</f>
        <v>1.1207929999999972E-2</v>
      </c>
      <c r="Y43" s="1"/>
      <c r="Z43" s="53">
        <f>+$F$47*Z41</f>
        <v>2213.4715141681695</v>
      </c>
      <c r="AA43" s="37">
        <f>Z$43/Z$14</f>
        <v>1.1207929999999989E-2</v>
      </c>
      <c r="AB43" s="1"/>
      <c r="AC43" s="53">
        <f>+$F$47*AC41</f>
        <v>2220.8252401288591</v>
      </c>
      <c r="AD43" s="37">
        <f>AC$43/AC$14</f>
        <v>1.1207929999999981E-2</v>
      </c>
      <c r="AF43" s="53">
        <f>+$F$47*AF41</f>
        <v>2010.018429255701</v>
      </c>
      <c r="AG43" s="37">
        <f>AF$43/AF$14</f>
        <v>1.1207929999999984E-2</v>
      </c>
      <c r="AI43" s="53">
        <f>+$F$47*AI41</f>
        <v>1762.4429885790851</v>
      </c>
      <c r="AJ43" s="37">
        <f>AI$43/AI$14</f>
        <v>1.1207929999999987E-2</v>
      </c>
      <c r="AL43" s="53">
        <f>+$F$47*AL41</f>
        <v>1875.2001199763574</v>
      </c>
      <c r="AM43" s="37">
        <f>AL$43/AL$14</f>
        <v>1.120793E-2</v>
      </c>
      <c r="AP43" s="54">
        <f>+$AL43+$AI43+$AF43+$AC43+$Z43+$W43+$T43+$Q43+$N43+$K43+$H43+$E43</f>
        <v>24512.419868971971</v>
      </c>
      <c r="AQ43" s="40">
        <f>AP$43/AP$14</f>
        <v>1.1207929999999984E-2</v>
      </c>
      <c r="AR43" s="2"/>
      <c r="AS43" s="62" t="s">
        <v>1</v>
      </c>
      <c r="AT43" s="2"/>
      <c r="AU43" s="2"/>
      <c r="AV43" s="2"/>
      <c r="AW43" s="2"/>
      <c r="AX43" s="2"/>
      <c r="AY43" s="2"/>
      <c r="AZ43" s="2"/>
    </row>
    <row r="44" spans="3:52" ht="13" thickBot="1">
      <c r="C44" s="41"/>
      <c r="E44" s="53"/>
      <c r="F44" s="37"/>
      <c r="H44" s="53"/>
      <c r="I44" s="37"/>
      <c r="K44" s="53"/>
      <c r="L44" s="37"/>
      <c r="N44" s="53"/>
      <c r="O44" s="37"/>
      <c r="P44" s="32"/>
      <c r="Q44" s="53"/>
      <c r="R44" s="37"/>
      <c r="S44" s="1"/>
      <c r="T44" s="53"/>
      <c r="U44" s="37"/>
      <c r="V44" s="1"/>
      <c r="W44" s="53"/>
      <c r="X44" s="37"/>
      <c r="Y44" s="1"/>
      <c r="Z44" s="53"/>
      <c r="AA44" s="37"/>
      <c r="AB44" s="1"/>
      <c r="AC44" s="53"/>
      <c r="AD44" s="37"/>
      <c r="AF44" s="53"/>
      <c r="AG44" s="37"/>
      <c r="AI44" s="53"/>
      <c r="AJ44" s="37"/>
      <c r="AL44" s="53"/>
      <c r="AM44" s="37"/>
      <c r="AP44" s="98"/>
      <c r="AQ44" s="69"/>
      <c r="AR44" s="2"/>
      <c r="AS44" s="2"/>
      <c r="AT44" s="2"/>
      <c r="AU44" s="2"/>
      <c r="AV44" s="2"/>
      <c r="AW44" s="2"/>
      <c r="AX44" s="2"/>
      <c r="AY44" s="2"/>
      <c r="AZ44" s="2"/>
    </row>
    <row r="45" spans="3:52" ht="13" thickBot="1">
      <c r="C45" s="99" t="s">
        <v>25</v>
      </c>
      <c r="D45" s="49"/>
      <c r="E45" s="100">
        <f>E41-E43</f>
        <v>7383.1408645343563</v>
      </c>
      <c r="F45" s="101">
        <f>E$45/E$14</f>
        <v>4.4831719999999929E-2</v>
      </c>
      <c r="G45" s="47"/>
      <c r="H45" s="100">
        <f>H41-H43</f>
        <v>7030.1620184211615</v>
      </c>
      <c r="I45" s="101">
        <f>H$45/H$14</f>
        <v>4.4831719999999957E-2</v>
      </c>
      <c r="J45" s="49"/>
      <c r="K45" s="100">
        <f>K41-K43</f>
        <v>8206.7581721318093</v>
      </c>
      <c r="L45" s="101">
        <f>K$45/K$14</f>
        <v>4.4831719999999915E-2</v>
      </c>
      <c r="M45" s="49"/>
      <c r="N45" s="100">
        <f>N41-N43</f>
        <v>8765.6413451443714</v>
      </c>
      <c r="O45" s="101">
        <f>N$45/N$14</f>
        <v>4.4831719999999922E-2</v>
      </c>
      <c r="P45" s="97"/>
      <c r="Q45" s="100">
        <f>Q41-Q43</f>
        <v>8510.7121785070776</v>
      </c>
      <c r="R45" s="101">
        <f>Q$45/Q$14</f>
        <v>4.4831719999999992E-2</v>
      </c>
      <c r="S45" s="50"/>
      <c r="T45" s="100">
        <f>T41-T43</f>
        <v>8598.9568900353661</v>
      </c>
      <c r="U45" s="101">
        <f>T$45/T$14</f>
        <v>4.4831719999999936E-2</v>
      </c>
      <c r="V45" s="50"/>
      <c r="W45" s="100">
        <f>W41-W43</f>
        <v>9226.4748386810352</v>
      </c>
      <c r="X45" s="101">
        <f>W$45/W$14</f>
        <v>4.4831719999999881E-2</v>
      </c>
      <c r="Y45" s="50"/>
      <c r="Z45" s="100">
        <f>Z41-Z43</f>
        <v>8853.8860566726762</v>
      </c>
      <c r="AA45" s="101">
        <f>Z$45/Z$14</f>
        <v>4.4831719999999943E-2</v>
      </c>
      <c r="AB45" s="50"/>
      <c r="AC45" s="100">
        <f>AC41-AC43</f>
        <v>8883.3009605154366</v>
      </c>
      <c r="AD45" s="101">
        <f>AC$45/AC$14</f>
        <v>4.4831719999999922E-2</v>
      </c>
      <c r="AE45" s="50"/>
      <c r="AF45" s="100">
        <f>AF41-AF43</f>
        <v>8040.073717022804</v>
      </c>
      <c r="AG45" s="101">
        <f>AF$45/AF$14</f>
        <v>4.4831719999999936E-2</v>
      </c>
      <c r="AH45" s="50"/>
      <c r="AI45" s="100">
        <f>AI41-AI43</f>
        <v>7049.7719543163403</v>
      </c>
      <c r="AJ45" s="101">
        <f>AI$45/AI$14</f>
        <v>4.483171999999995E-2</v>
      </c>
      <c r="AK45" s="50"/>
      <c r="AL45" s="100">
        <f>AL41-AL43</f>
        <v>7500.8004799054297</v>
      </c>
      <c r="AM45" s="101">
        <f>AL$45/AL$14</f>
        <v>4.4831719999999999E-2</v>
      </c>
      <c r="AN45" s="50"/>
      <c r="AO45" s="50"/>
      <c r="AP45" s="102">
        <f>+$AL45+$AI45+$AF45+$AC45+$Z45+$W45+$T45+$Q45+$N45+$K45+$H45+$E45</f>
        <v>98049.679475887868</v>
      </c>
      <c r="AQ45" s="101">
        <f>AP$45/AP$14</f>
        <v>4.4831719999999929E-2</v>
      </c>
      <c r="AR45" s="84"/>
      <c r="AS45" s="103" t="s">
        <v>1</v>
      </c>
      <c r="AT45" s="103" t="s">
        <v>1</v>
      </c>
      <c r="AU45" s="44"/>
      <c r="AV45" s="44"/>
      <c r="AW45" s="44"/>
      <c r="AX45" s="44"/>
      <c r="AY45" s="44"/>
      <c r="AZ45" s="44"/>
    </row>
    <row r="46" spans="3:52" ht="14" thickTop="1" thickBot="1">
      <c r="C46" s="91"/>
      <c r="P46" s="32"/>
      <c r="S46" s="1"/>
      <c r="V46" s="1"/>
      <c r="Y46" s="1"/>
      <c r="AB46" s="1"/>
    </row>
    <row r="47" spans="3:52" ht="14" thickTop="1" thickBot="1">
      <c r="D47"/>
      <c r="E47" s="104" t="s">
        <v>26</v>
      </c>
      <c r="F47" s="105">
        <v>0.2</v>
      </c>
      <c r="J47"/>
      <c r="M47"/>
      <c r="Y47" s="1"/>
      <c r="AB47" s="1"/>
      <c r="AP47" s="106" t="s">
        <v>1</v>
      </c>
    </row>
    <row r="48" spans="3:52" ht="13" thickTop="1">
      <c r="D48"/>
      <c r="J48"/>
      <c r="M48"/>
      <c r="Y48" s="1"/>
      <c r="AB48" s="1"/>
    </row>
    <row r="49" spans="4:28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2017-11-26T17:21:36Z</dcterms:modified>
</cp:coreProperties>
</file>