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6060" tabRatio="858" activeTab="5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1" l="1"/>
  <c r="C17" i="11"/>
  <c r="I108" i="12"/>
  <c r="I107" i="12"/>
  <c r="I103" i="12"/>
  <c r="I98" i="12"/>
  <c r="I95" i="12"/>
  <c r="I92" i="12"/>
  <c r="I89" i="12"/>
  <c r="I86" i="12"/>
  <c r="I83" i="12"/>
  <c r="I80" i="12"/>
  <c r="I79" i="12"/>
  <c r="I78" i="12"/>
  <c r="I74" i="12"/>
  <c r="I69" i="12"/>
  <c r="I66" i="12"/>
  <c r="K61" i="12"/>
  <c r="K5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33" i="11"/>
  <c r="O108" i="12"/>
  <c r="O107" i="12"/>
  <c r="I22" i="13"/>
  <c r="F22" i="13"/>
  <c r="E22" i="13"/>
  <c r="I21" i="13"/>
  <c r="F21" i="13"/>
  <c r="E21" i="13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0" i="12"/>
  <c r="C18" i="6"/>
  <c r="S45" i="12"/>
  <c r="C20" i="6"/>
  <c r="C22" i="6"/>
  <c r="Q10" i="12"/>
  <c r="Q11" i="12"/>
  <c r="C8" i="6"/>
  <c r="Q19" i="12"/>
  <c r="Q20" i="12"/>
  <c r="Q21" i="12"/>
  <c r="C9" i="6"/>
  <c r="Q24" i="12"/>
  <c r="Q25" i="12"/>
  <c r="Q26" i="12"/>
  <c r="C10" i="6"/>
  <c r="S30" i="12"/>
  <c r="Q29" i="12"/>
  <c r="C11" i="6"/>
  <c r="S34" i="12"/>
  <c r="Q33" i="12"/>
  <c r="C12" i="6"/>
  <c r="Q14" i="12"/>
  <c r="S15" i="12"/>
  <c r="C13" i="6"/>
  <c r="C15" i="6"/>
  <c r="D22" i="6"/>
  <c r="S50" i="12"/>
  <c r="S51" i="12"/>
  <c r="Q52" i="12"/>
  <c r="C25" i="6"/>
  <c r="G6" i="13"/>
  <c r="G7" i="13"/>
  <c r="G26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6" i="13"/>
  <c r="I27" i="13"/>
  <c r="O53" i="12"/>
  <c r="S53" i="12"/>
  <c r="C26" i="6"/>
  <c r="C28" i="6"/>
  <c r="D28" i="6"/>
  <c r="D26" i="6"/>
  <c r="D25" i="6"/>
  <c r="D20" i="6"/>
  <c r="D18" i="6"/>
  <c r="D13" i="6"/>
  <c r="D12" i="6"/>
  <c r="D11" i="6"/>
  <c r="D10" i="6"/>
  <c r="D9" i="6"/>
  <c r="D8" i="6"/>
  <c r="C30" i="6"/>
  <c r="D30" i="6"/>
  <c r="D15" i="6"/>
  <c r="M58" i="12"/>
  <c r="C8" i="11"/>
  <c r="M61" i="12"/>
  <c r="C9" i="11"/>
  <c r="C11" i="11"/>
  <c r="O66" i="12"/>
  <c r="C13" i="11"/>
  <c r="O69" i="12"/>
  <c r="C15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S42" i="12"/>
  <c r="S41" i="12"/>
  <c r="S39" i="12"/>
  <c r="Q16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66" i="10"/>
  <c r="I69" i="10"/>
  <c r="I74" i="10"/>
  <c r="I78" i="10"/>
  <c r="I83" i="10"/>
  <c r="I89" i="10"/>
  <c r="I92" i="10"/>
  <c r="I103" i="10"/>
  <c r="I113" i="10"/>
  <c r="K11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<sst xmlns="http://schemas.openxmlformats.org/spreadsheetml/2006/main" count="403" uniqueCount="137">
  <si>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</si>
  <si>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</si>
  <si>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</si>
  <si>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</si>
  <si>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</si>
  <si>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</si>
  <si>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</si>
  <si>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</si>
  <si>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</si>
  <si>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</si>
  <si>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</si>
  <si>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</si>
  <si>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</si>
  <si>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</si>
  <si>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</si>
  <si>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</si>
  <si>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</si>
  <si>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</si>
  <si>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</si>
  <si>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</si>
  <si>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</si>
  <si>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</si>
  <si>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</si>
  <si>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</si>
  <si>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</si>
  <si>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</si>
  <si>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</si>
  <si>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</si>
  <si>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</si>
  <si>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</si>
  <si>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</si>
  <si>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</si>
  <si>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</si>
  <si>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</si>
  <si>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</si>
  <si>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</si>
  <si>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</si>
  <si>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</si>
  <si>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</si>
  <si>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</si>
  <si>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</si>
  <si>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</si>
  <si>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</si>
  <si>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</si>
  <si>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</si>
  <si>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</si>
  <si>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</si>
  <si>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</si>
  <si>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</si>
  <si>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</si>
  <si>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</si>
  <si>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</si>
  <si>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</si>
  <si>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</si>
  <si>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</si>
  <si>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</si>
  <si>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</si>
  <si>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</si>
  <si>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</si>
  <si>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</si>
  <si>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</si>
  <si>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</si>
  <si>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</si>
  <si>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</si>
  <si>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</si>
  <si>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</si>
  <si>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</si>
  <si>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</si>
  <si>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</si>
  <si>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</si>
  <si>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</si>
  <si>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</si>
  <si>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</si>
  <si>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</si>
  <si>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</si>
  <si>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</si>
  <si>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</si>
  <si>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</si>
  <si>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</si>
  <si>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</si>
  <si>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</si>
  <si>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</si>
  <si>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</si>
  <si>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</si>
  <si>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</si>
  <si>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</si>
  <si>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</si>
  <si>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</si>
  <si>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</si>
  <si>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</si>
  <si>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</si>
  <si>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</si>
  <si>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</si>
  <si>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</si>
  <si>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</si>
  <si>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</si>
  <si>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</si>
  <si>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</si>
  <si>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</si>
  <si>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</si>
  <si>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</si>
  <si>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</si>
  <si>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</si>
  <si>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</si>
  <si>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</si>
  <si>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</si>
  <si>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</si>
  <si>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</si>
  <si>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</si>
  <si>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</si>
  <si>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</si>
  <si>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</si>
  <si>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</si>
  <si>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</si>
  <si>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</si>
  <si>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</si>
  <si>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</si>
  <si>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</si>
  <si>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</si>
  <si>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</si>
  <si>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</si>
  <si>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</si>
  <si>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</si>
  <si>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</si>
  <si>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</si>
  <si>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</si>
  <si>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</si>
  <si>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</si>
  <si>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</si>
  <si>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</si>
  <si>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</si>
  <si>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>Chez Super Frida inc.  (2)</t>
  </si>
  <si>
    <t>Chez Super Frida inc. (2)</t>
  </si>
  <si>
    <t xml:space="preserve">    Capitaux</t>
  </si>
  <si>
    <t>Coût des produits vendus</t>
  </si>
  <si>
    <t>État des résultats (cumulatif) pour la période du 1er janvier 2017 au 30 novembre 2017</t>
  </si>
  <si>
    <t>. Mauvaises créances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</si>
</sst>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6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4" t="s">
        <v>131</v>
      </c>
      <c r="D2" s="225"/>
      <c r="E2" s="225"/>
      <c r="F2" s="225"/>
      <c r="G2" s="225"/>
      <c r="H2" s="225"/>
      <c r="I2" s="228" t="s">
        <v>83</v>
      </c>
      <c r="J2" s="229"/>
      <c r="K2" s="229"/>
      <c r="M2" s="226"/>
      <c r="N2" s="227"/>
      <c r="O2" s="227"/>
      <c r="P2" s="60"/>
      <c r="Q2" s="233"/>
      <c r="R2" s="227"/>
      <c r="S2" s="227"/>
      <c r="T2" s="60"/>
      <c r="U2" s="231"/>
      <c r="V2" s="232"/>
      <c r="W2" s="232"/>
      <c r="X2" s="60"/>
      <c r="Y2" s="233"/>
      <c r="Z2" s="227"/>
      <c r="AA2" s="227"/>
      <c r="AB2" s="60"/>
      <c r="AC2" s="233"/>
      <c r="AD2" s="227"/>
      <c r="AE2" s="227"/>
      <c r="AF2" s="60"/>
      <c r="AG2" s="231"/>
      <c r="AH2" s="232"/>
      <c r="AI2" s="232"/>
      <c r="AJ2" s="14"/>
    </row>
    <row r="3" spans="2:36" ht="15">
      <c r="B3" s="3"/>
      <c r="C3" s="224" t="s">
        <v>83</v>
      </c>
      <c r="D3" s="225"/>
      <c r="E3" s="225"/>
      <c r="F3" s="225"/>
      <c r="G3" s="225"/>
      <c r="H3" s="225"/>
      <c r="I3" s="229"/>
      <c r="J3" s="229"/>
      <c r="K3" s="229"/>
      <c r="L3" s="26"/>
      <c r="M3" s="227"/>
      <c r="N3" s="227"/>
      <c r="O3" s="227"/>
      <c r="P3" s="60"/>
      <c r="Q3" s="227"/>
      <c r="R3" s="227"/>
      <c r="S3" s="227"/>
      <c r="T3" s="60"/>
      <c r="U3" s="232"/>
      <c r="V3" s="232"/>
      <c r="W3" s="232"/>
      <c r="X3" s="60"/>
      <c r="Y3" s="227"/>
      <c r="Z3" s="227"/>
      <c r="AA3" s="227"/>
      <c r="AB3" s="60"/>
      <c r="AC3" s="227"/>
      <c r="AD3" s="227"/>
      <c r="AE3" s="227"/>
      <c r="AF3" s="60"/>
      <c r="AG3" s="232"/>
      <c r="AH3" s="232"/>
      <c r="AI3" s="232"/>
      <c r="AJ3" s="14"/>
    </row>
    <row r="4" spans="2:36" ht="15">
      <c r="B4" s="3"/>
      <c r="C4" s="39"/>
      <c r="D4" s="40"/>
      <c r="E4" s="40"/>
      <c r="F4" s="40"/>
      <c r="G4" s="40"/>
      <c r="H4" s="40"/>
      <c r="I4" s="230"/>
      <c r="J4" s="230"/>
      <c r="K4" s="230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34" t="s">
        <v>94</v>
      </c>
      <c r="D7" s="236"/>
      <c r="E7" s="236"/>
      <c r="F7" s="236"/>
      <c r="G7" s="236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34" t="s">
        <v>97</v>
      </c>
      <c r="D36" s="235"/>
      <c r="E36" s="235"/>
      <c r="F36" s="235"/>
      <c r="G36" s="235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34" t="s">
        <v>98</v>
      </c>
      <c r="D47" s="236"/>
      <c r="E47" s="236"/>
      <c r="F47" s="236"/>
      <c r="G47" s="236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34" t="s">
        <v>99</v>
      </c>
      <c r="D55" s="235"/>
      <c r="E55" s="235"/>
      <c r="F55" s="235"/>
      <c r="G55" s="235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34" t="s">
        <v>9</v>
      </c>
      <c r="D63" s="236"/>
      <c r="E63" s="236"/>
      <c r="F63" s="236"/>
      <c r="G63" s="236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7"/>
      <c r="D64" s="218"/>
      <c r="E64" s="218"/>
      <c r="F64" s="218"/>
      <c r="G64" s="21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34" t="s">
        <v>112</v>
      </c>
      <c r="D71" s="235"/>
      <c r="E71" s="235"/>
      <c r="F71" s="235"/>
      <c r="G71" s="235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34" t="s">
        <v>103</v>
      </c>
      <c r="D100" s="235"/>
      <c r="E100" s="235"/>
      <c r="F100" s="235"/>
      <c r="G100" s="235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34" t="s">
        <v>106</v>
      </c>
      <c r="D110" s="235"/>
      <c r="E110" s="235"/>
      <c r="F110" s="235"/>
      <c r="G110" s="235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1314020</v>
      </c>
      <c r="J113" s="12"/>
      <c r="K113" s="41">
        <f>SUM(K10:K112)</f>
        <v>1314020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M2:O3"/>
    <mergeCell ref="I2:K4"/>
    <mergeCell ref="AG2:AI3"/>
    <mergeCell ref="Q2:S3"/>
    <mergeCell ref="U2:W3"/>
    <mergeCell ref="Y2:AA3"/>
    <mergeCell ref="AC2:AE3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/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82</v>
      </c>
    </row>
    <row r="3" spans="2:14" ht="15">
      <c r="B3" s="48"/>
      <c r="C3" s="49"/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84</v>
      </c>
    </row>
    <row r="6" spans="2:14" ht="15">
      <c r="B6" s="48"/>
      <c r="C6" s="51" t="s">
        <v>85</v>
      </c>
    </row>
    <row r="7" spans="2:14" ht="15">
      <c r="B7" s="48" t="s">
        <v>48</v>
      </c>
      <c r="C7" s="51" t="s">
        <v>86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topLeftCell="B1" zoomScale="125" zoomScaleNormal="125" zoomScalePageLayoutView="125" workbookViewId="0">
      <selection activeCell="B1" sqref="B1"/>
    </sheetView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7" t="s">
        <v>132</v>
      </c>
      <c r="E4" s="238"/>
      <c r="F4" s="238"/>
      <c r="G4" s="238"/>
      <c r="H4" s="238"/>
      <c r="I4" s="239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>
        <v>43069</v>
      </c>
      <c r="E6" s="203" t="str">
        <f>+'Bal. 30-11-2017 après fermet'!C58</f>
        <v>. Vente de nourriture de la période</v>
      </c>
      <c r="F6" s="204">
        <f>+'Bal. 30-11-2017 après fermet'!B58</f>
        <v>4100</v>
      </c>
      <c r="G6" s="120">
        <f>+'Bal. 30-11-2017 après fermet'!K58</f>
        <v>830000</v>
      </c>
      <c r="H6" s="205"/>
      <c r="I6" s="206"/>
      <c r="J6" s="83"/>
      <c r="K6" s="40"/>
      <c r="L6" s="40"/>
    </row>
    <row r="7" spans="3:12" ht="20" customHeight="1">
      <c r="C7" s="82"/>
      <c r="D7" s="88"/>
      <c r="E7" s="203" t="str">
        <f>+'Bal. 30-11-2017 après fermet'!C61</f>
        <v>. Vente de boisson de la période</v>
      </c>
      <c r="F7" s="204">
        <f>+'Bal. 30-11-2017 après fermet'!B61</f>
        <v>4200</v>
      </c>
      <c r="G7" s="120">
        <f>+'Bal. 30-11-2017 après fermet'!K61</f>
        <v>278000</v>
      </c>
      <c r="H7" s="205"/>
      <c r="I7" s="206"/>
      <c r="J7" s="83"/>
      <c r="K7" s="40"/>
      <c r="L7" s="40"/>
    </row>
    <row r="8" spans="3:12" ht="20" customHeight="1">
      <c r="C8" s="82"/>
      <c r="D8" s="88"/>
      <c r="E8" s="203" t="str">
        <f>+'Bal. 30-11-2017 après fermet'!C66</f>
        <v>. Coût des ressources alimentaires utilisées durant la période</v>
      </c>
      <c r="F8" s="204">
        <f>+'Bal. 30-11-2017 après fermet'!B66</f>
        <v>5000</v>
      </c>
      <c r="G8" s="120"/>
      <c r="H8" s="205"/>
      <c r="I8" s="206">
        <f>+'Bal. 30-11-2017 après fermet'!I66</f>
        <v>354560</v>
      </c>
      <c r="J8" s="83"/>
      <c r="K8" s="40"/>
      <c r="L8" s="40"/>
    </row>
    <row r="9" spans="3:12" ht="20" customHeight="1">
      <c r="C9" s="82"/>
      <c r="D9" s="88"/>
      <c r="E9" s="203" t="str">
        <f>+'Bal. 30-11-2017 après fermet'!C69</f>
        <v>. Coût de la M.O.utilisée durant la période</v>
      </c>
      <c r="F9" s="204">
        <f>+'Bal. 30-11-2017 après fermet'!B69</f>
        <v>7000</v>
      </c>
      <c r="G9" s="120"/>
      <c r="H9" s="205"/>
      <c r="I9" s="206">
        <f>+'Bal. 30-11-2017 après fermet'!I69</f>
        <v>332400</v>
      </c>
      <c r="J9" s="83"/>
      <c r="K9" s="40"/>
      <c r="L9" s="40"/>
    </row>
    <row r="10" spans="3:12" ht="20" customHeight="1">
      <c r="C10" s="82"/>
      <c r="D10" s="88"/>
      <c r="E10" s="203" t="str">
        <f>+'Bal. 30-11-2017 après fermet'!C74</f>
        <v>. Loyer minimum fixe</v>
      </c>
      <c r="F10" s="204">
        <f>+'Bal. 30-11-2017 après fermet'!B74</f>
        <v>7305</v>
      </c>
      <c r="G10" s="120"/>
      <c r="H10" s="205"/>
      <c r="I10" s="206">
        <f>+'Bal. 30-11-2017 après fermet'!I74</f>
        <v>55400</v>
      </c>
      <c r="J10" s="83"/>
      <c r="K10" s="40"/>
      <c r="L10" s="40"/>
    </row>
    <row r="11" spans="3:12" ht="20" customHeight="1">
      <c r="C11" s="82"/>
      <c r="D11" s="88"/>
      <c r="E11" s="203" t="str">
        <f>+'Bal. 30-11-2017 après fermet'!C78</f>
        <v>. Fournitures pour les invités/clients</v>
      </c>
      <c r="F11" s="204">
        <f>+'Bal. 30-11-2017 après fermet'!B78</f>
        <v>7422</v>
      </c>
      <c r="G11" s="120"/>
      <c r="H11" s="205"/>
      <c r="I11" s="206">
        <f>+'Bal. 30-11-2017 après fermet'!I78</f>
        <v>5500</v>
      </c>
      <c r="J11" s="83"/>
      <c r="K11" s="40"/>
      <c r="L11" s="40"/>
    </row>
    <row r="12" spans="3:12" ht="20" customHeight="1">
      <c r="C12" s="82"/>
      <c r="D12" s="88"/>
      <c r="E12" s="203" t="str">
        <f>+'Bal. 30-11-2017 après fermet'!C79</f>
        <v>. Droits (permis) d’exploitation</v>
      </c>
      <c r="F12" s="204">
        <f>+'Bal. 30-11-2017 après fermet'!B79</f>
        <v>7438</v>
      </c>
      <c r="G12" s="120"/>
      <c r="H12" s="205"/>
      <c r="I12" s="206">
        <f>+'Bal. 30-11-2017 après fermet'!I79</f>
        <v>4000</v>
      </c>
      <c r="J12" s="83"/>
      <c r="K12" s="40"/>
      <c r="L12" s="40"/>
    </row>
    <row r="13" spans="3:12" ht="20" customHeight="1">
      <c r="C13" s="82"/>
      <c r="D13" s="88"/>
      <c r="E13" s="203" t="str">
        <f>+'Bal. 30-11-2017 après fermet'!C80</f>
        <v>. Autres dépenses d’exploitation</v>
      </c>
      <c r="F13" s="204">
        <f>+'Bal. 30-11-2017 après fermet'!B80</f>
        <v>7498</v>
      </c>
      <c r="G13" s="120"/>
      <c r="H13" s="205"/>
      <c r="I13" s="206">
        <f>+'Bal. 30-11-2017 après fermet'!I80</f>
        <v>166000</v>
      </c>
      <c r="J13" s="83"/>
      <c r="K13" s="40"/>
      <c r="L13" s="40"/>
    </row>
    <row r="14" spans="3:12" ht="20" customHeight="1">
      <c r="C14" s="82"/>
      <c r="D14" s="88"/>
      <c r="E14" s="203" t="str">
        <f>+'Bal. 30-11-2017 après fermet'!C83</f>
        <v>. Service câblé de musique</v>
      </c>
      <c r="F14" s="204">
        <f>+'Bal. 30-11-2017 après fermet'!B83</f>
        <v>7525</v>
      </c>
      <c r="G14" s="120"/>
      <c r="H14" s="205"/>
      <c r="I14" s="206">
        <f>+'Bal. 30-11-2017 après fermet'!I83</f>
        <v>5500</v>
      </c>
      <c r="J14" s="83"/>
      <c r="K14" s="40" t="s">
        <v>48</v>
      </c>
      <c r="L14" s="40"/>
    </row>
    <row r="15" spans="3:12" ht="20" customHeight="1">
      <c r="C15" s="82"/>
      <c r="D15" s="88"/>
      <c r="E15" s="203" t="str">
        <f>+'Bal. 30-11-2017 après fermet'!C86</f>
        <v>. Radio et télévision</v>
      </c>
      <c r="F15" s="204">
        <f>+'Bal. 30-11-2017 après fermet'!B86</f>
        <v>7615</v>
      </c>
      <c r="G15" s="120"/>
      <c r="H15" s="205"/>
      <c r="I15" s="206">
        <f>+'Bal. 30-11-2017 après fermet'!I86</f>
        <v>12000</v>
      </c>
      <c r="J15" s="83"/>
      <c r="K15" s="40"/>
      <c r="L15" s="40"/>
    </row>
    <row r="16" spans="3:12" ht="20" customHeight="1">
      <c r="C16" s="82"/>
      <c r="D16" s="88"/>
      <c r="E16" s="203" t="str">
        <f>+'Bal. 30-11-2017 après fermet'!C89</f>
        <v>. Électricité</v>
      </c>
      <c r="F16" s="204">
        <f>+'Bal. 30-11-2017 après fermet'!B89</f>
        <v>7705</v>
      </c>
      <c r="G16" s="120"/>
      <c r="H16" s="205"/>
      <c r="I16" s="206">
        <f>+'Bal. 30-11-2017 après fermet'!I89</f>
        <v>11080</v>
      </c>
      <c r="J16" s="83"/>
      <c r="K16" s="40"/>
      <c r="L16" s="40"/>
    </row>
    <row r="17" spans="3:12" ht="20" customHeight="1">
      <c r="C17" s="82"/>
      <c r="D17" s="88"/>
      <c r="E17" s="203" t="str">
        <f>+'Bal. 30-11-2017 après fermet'!C92</f>
        <v>. Télécommunications</v>
      </c>
      <c r="F17" s="204">
        <f>+'Bal. 30-11-2017 après fermet'!B92</f>
        <v>7820</v>
      </c>
      <c r="G17" s="120"/>
      <c r="H17" s="205"/>
      <c r="I17" s="206">
        <f>+'Bal. 30-11-2017 après fermet'!I92</f>
        <v>1108</v>
      </c>
      <c r="J17" s="83"/>
      <c r="K17" s="40"/>
      <c r="L17" s="40"/>
    </row>
    <row r="18" spans="3:12" ht="20" customHeight="1">
      <c r="C18" s="82"/>
      <c r="D18" s="88"/>
      <c r="E18" s="203" t="str">
        <f>+'Bal. 30-11-2017 après fermet'!C95</f>
        <v>. Honoraires professionnels (comptable)</v>
      </c>
      <c r="F18" s="204">
        <f>+'Bal. 30-11-2017 après fermet'!B95</f>
        <v>7855</v>
      </c>
      <c r="G18" s="120"/>
      <c r="H18" s="205"/>
      <c r="I18" s="206">
        <f>+'Bal. 30-11-2017 après fermet'!I95</f>
        <v>3000</v>
      </c>
      <c r="J18" s="83"/>
      <c r="K18" s="40"/>
      <c r="L18" s="40"/>
    </row>
    <row r="19" spans="3:12" ht="20" customHeight="1">
      <c r="C19" s="82"/>
      <c r="D19" s="88"/>
      <c r="E19" s="203" t="str">
        <f>+'Bal. 30-11-2017 après fermet'!C98</f>
        <v>. Entretien et réparation des équipements de cuisine</v>
      </c>
      <c r="F19" s="204">
        <f>+'Bal. 30-11-2017 après fermet'!B98</f>
        <v>7904</v>
      </c>
      <c r="G19" s="120"/>
      <c r="H19" s="205"/>
      <c r="I19" s="206">
        <f>+'Bal. 30-11-2017 après fermet'!I98</f>
        <v>6000</v>
      </c>
      <c r="J19" s="83"/>
      <c r="K19" s="40"/>
      <c r="L19" s="40"/>
    </row>
    <row r="20" spans="3:12" ht="20" customHeight="1">
      <c r="C20" s="82"/>
      <c r="D20" s="88"/>
      <c r="E20" s="203" t="str">
        <f>+'Bal. 30-11-2017 après fermet'!C103</f>
        <v>. Frais de banque</v>
      </c>
      <c r="F20" s="204">
        <f>+'Bal. 30-11-2017 après fermet'!B103</f>
        <v>8100</v>
      </c>
      <c r="G20" s="120"/>
      <c r="H20" s="205"/>
      <c r="I20" s="206">
        <f>+'Bal. 30-11-2017 après fermet'!I103</f>
        <v>3300</v>
      </c>
      <c r="J20" s="83"/>
      <c r="K20" s="40"/>
      <c r="L20" s="40"/>
    </row>
    <row r="21" spans="3:12" ht="20" customHeight="1">
      <c r="C21" s="82"/>
      <c r="D21" s="88"/>
      <c r="E21" s="203" t="str">
        <f>+'Bal. 30-11-2017'!C107</f>
        <v>. Amortissement — Équipement de cuisine</v>
      </c>
      <c r="F21" s="204">
        <f>+'Bal. 30-11-2017'!B107</f>
        <v>8500</v>
      </c>
      <c r="G21" s="120"/>
      <c r="H21" s="205"/>
      <c r="I21" s="206">
        <f>+'Bal. 30-11-2017'!I107</f>
        <v>12000</v>
      </c>
      <c r="J21" s="83"/>
      <c r="K21" s="40"/>
      <c r="L21" s="40"/>
    </row>
    <row r="22" spans="3:12" ht="20" customHeight="1">
      <c r="C22" s="82"/>
      <c r="D22" s="88"/>
      <c r="E22" s="203" t="str">
        <f>+'Bal. 30-11-2017'!C108</f>
        <v>. Amortissement — Achalandage</v>
      </c>
      <c r="F22" s="204">
        <f>+'Bal. 30-11-2017'!B108</f>
        <v>8600</v>
      </c>
      <c r="G22" s="120"/>
      <c r="H22" s="205"/>
      <c r="I22" s="206">
        <f>+'Bal. 30-11-2017'!I108</f>
        <v>1000</v>
      </c>
      <c r="J22" s="83"/>
      <c r="K22" s="40"/>
      <c r="L22" s="40"/>
    </row>
    <row r="23" spans="3:12" ht="20" customHeight="1">
      <c r="C23" s="82"/>
      <c r="D23" s="88"/>
      <c r="E23" s="203"/>
      <c r="F23" s="204"/>
      <c r="G23" s="120"/>
      <c r="H23" s="205"/>
      <c r="I23" s="206"/>
      <c r="J23" s="83"/>
      <c r="K23" s="40"/>
      <c r="L23" s="40"/>
    </row>
    <row r="24" spans="3:12" ht="20" customHeight="1">
      <c r="C24" s="82"/>
      <c r="D24" s="88"/>
      <c r="E24" s="203"/>
      <c r="F24" s="204"/>
      <c r="G24" s="120"/>
      <c r="H24" s="205"/>
      <c r="I24" s="206"/>
      <c r="J24" s="83"/>
      <c r="K24" s="40"/>
      <c r="L24" s="40"/>
    </row>
    <row r="25" spans="3:12" ht="20" customHeight="1">
      <c r="C25" s="82"/>
      <c r="D25" s="88"/>
      <c r="E25" s="203"/>
      <c r="F25" s="204"/>
      <c r="G25" s="120"/>
      <c r="H25" s="205"/>
      <c r="I25" s="206"/>
      <c r="J25" s="83"/>
      <c r="K25" s="40"/>
      <c r="L25" s="40"/>
    </row>
    <row r="26" spans="3:12" ht="20" customHeight="1">
      <c r="C26" s="82"/>
      <c r="D26" s="88"/>
      <c r="E26" s="203"/>
      <c r="F26" s="204"/>
      <c r="G26" s="120">
        <f>+SUM(G6:G25)</f>
        <v>1108000</v>
      </c>
      <c r="H26" s="205"/>
      <c r="I26" s="120">
        <f>+SUM(I6:I25)</f>
        <v>972848</v>
      </c>
      <c r="J26" s="83"/>
      <c r="K26" s="40"/>
      <c r="L26" s="40"/>
    </row>
    <row r="27" spans="3:12" ht="20" customHeight="1">
      <c r="C27" s="82"/>
      <c r="D27" s="88"/>
      <c r="E27" s="203"/>
      <c r="F27" s="204"/>
      <c r="G27" s="120"/>
      <c r="H27" s="205"/>
      <c r="I27" s="206">
        <f>+G26-I26</f>
        <v>135152</v>
      </c>
      <c r="J27" s="83"/>
      <c r="K27" s="40"/>
      <c r="L27" s="40"/>
    </row>
    <row r="28" spans="3:12" ht="20" customHeight="1">
      <c r="C28" s="82"/>
      <c r="D28" s="89"/>
      <c r="E28" s="207"/>
      <c r="F28" s="208"/>
      <c r="G28" s="209"/>
      <c r="H28" s="210"/>
      <c r="I28" s="211"/>
      <c r="J28" s="83"/>
      <c r="K28" s="40"/>
      <c r="L28" s="40"/>
    </row>
    <row r="29" spans="3:12" ht="20" customHeight="1" thickBot="1">
      <c r="C29" s="82"/>
      <c r="D29" s="91"/>
      <c r="E29" s="212"/>
      <c r="F29" s="213"/>
      <c r="G29" s="214">
        <f>+G26+G27</f>
        <v>1108000</v>
      </c>
      <c r="H29" s="215"/>
      <c r="I29" s="216">
        <f>+I26+I27</f>
        <v>1108000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4" t="str">
        <f>+'Bal. 30-11-2017'!C2:H2</f>
        <v>Chez Super Frida inc.  (2)</v>
      </c>
      <c r="D2" s="225"/>
      <c r="E2" s="225"/>
      <c r="F2" s="225"/>
      <c r="G2" s="225"/>
      <c r="H2" s="225"/>
      <c r="I2" s="228" t="s">
        <v>83</v>
      </c>
      <c r="J2" s="229"/>
      <c r="K2" s="229"/>
      <c r="M2" s="240" t="s">
        <v>87</v>
      </c>
      <c r="N2" s="230"/>
      <c r="O2" s="230"/>
      <c r="Q2" s="228" t="s">
        <v>88</v>
      </c>
      <c r="R2" s="229"/>
      <c r="S2" s="229"/>
      <c r="U2" s="241"/>
      <c r="V2" s="242"/>
      <c r="W2" s="242"/>
      <c r="X2" s="30"/>
      <c r="Y2" s="243"/>
      <c r="Z2" s="244"/>
      <c r="AA2" s="244"/>
      <c r="AB2" s="30"/>
      <c r="AC2" s="243"/>
      <c r="AD2" s="244"/>
      <c r="AE2" s="244"/>
      <c r="AF2" s="30"/>
      <c r="AG2" s="241"/>
      <c r="AH2" s="242"/>
      <c r="AI2" s="242"/>
    </row>
    <row r="3" spans="2:37" ht="15">
      <c r="B3" s="3"/>
      <c r="C3" s="224" t="s">
        <v>83</v>
      </c>
      <c r="D3" s="225"/>
      <c r="E3" s="225"/>
      <c r="F3" s="225"/>
      <c r="G3" s="225"/>
      <c r="H3" s="225"/>
      <c r="I3" s="229"/>
      <c r="J3" s="229"/>
      <c r="K3" s="229"/>
      <c r="L3" s="26"/>
      <c r="M3" s="230"/>
      <c r="N3" s="230"/>
      <c r="O3" s="230"/>
      <c r="Q3" s="229"/>
      <c r="R3" s="229"/>
      <c r="S3" s="229"/>
      <c r="U3" s="242"/>
      <c r="V3" s="242"/>
      <c r="W3" s="242"/>
      <c r="X3" s="30"/>
      <c r="Y3" s="244"/>
      <c r="Z3" s="244"/>
      <c r="AA3" s="244"/>
      <c r="AB3" s="30"/>
      <c r="AC3" s="244"/>
      <c r="AD3" s="244"/>
      <c r="AE3" s="244"/>
      <c r="AF3" s="30"/>
      <c r="AG3" s="242"/>
      <c r="AH3" s="242"/>
      <c r="AI3" s="242"/>
    </row>
    <row r="4" spans="2:37" ht="15">
      <c r="B4" s="3"/>
      <c r="C4" s="39"/>
      <c r="D4" s="40"/>
      <c r="E4" s="40"/>
      <c r="F4" s="40"/>
      <c r="G4" s="40"/>
      <c r="H4" s="40"/>
      <c r="I4" s="230"/>
      <c r="J4" s="230"/>
      <c r="K4" s="230"/>
      <c r="L4" s="26"/>
      <c r="M4" s="230"/>
      <c r="N4" s="230"/>
      <c r="O4" s="230"/>
      <c r="Q4" s="229"/>
      <c r="R4" s="229"/>
      <c r="S4" s="229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34" t="s">
        <v>94</v>
      </c>
      <c r="D7" s="236"/>
      <c r="E7" s="236"/>
      <c r="F7" s="236"/>
      <c r="G7" s="236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f>+I10</f>
        <v>1500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150000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f>+I11</f>
        <v>150000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f>+I14</f>
        <v>5000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f>+I16</f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f>+I19</f>
        <v>15000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f>+I20</f>
        <v>25000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f>+I21</f>
        <v>1500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f>+I24</f>
        <v>2772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f>+I25</f>
        <v>2000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f>+I26</f>
        <v>700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f>+I29</f>
        <v>120000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f>+K30</f>
        <v>36000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f>+I33</f>
        <v>5000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f>+K34</f>
        <v>3000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34" t="s">
        <v>97</v>
      </c>
      <c r="D36" s="235"/>
      <c r="E36" s="235"/>
      <c r="F36" s="235"/>
      <c r="G36" s="235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f>+K39</f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34" t="s">
        <v>98</v>
      </c>
      <c r="D47" s="236"/>
      <c r="E47" s="236"/>
      <c r="F47" s="236"/>
      <c r="G47" s="236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f>+I52</f>
        <v>12700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f>+'Journal général page 1'!I27</f>
        <v>135152</v>
      </c>
      <c r="P53" s="3"/>
      <c r="Q53" s="117">
        <v>0</v>
      </c>
      <c r="R53" s="113"/>
      <c r="S53" s="117">
        <f>+K53+O53</f>
        <v>177672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34" t="s">
        <v>99</v>
      </c>
      <c r="D55" s="235"/>
      <c r="E55" s="235"/>
      <c r="F55" s="235"/>
      <c r="G55" s="235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830000</v>
      </c>
      <c r="L58" s="5"/>
      <c r="M58" s="107">
        <f>+'Journal général page 1'!G6</f>
        <v>830000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278000</v>
      </c>
      <c r="L61" s="5"/>
      <c r="M61" s="107">
        <f>+'Journal général page 1'!G7</f>
        <v>278000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34" t="s">
        <v>9</v>
      </c>
      <c r="D63" s="236"/>
      <c r="E63" s="236"/>
      <c r="F63" s="236"/>
      <c r="G63" s="236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7"/>
      <c r="D64" s="218"/>
      <c r="E64" s="218"/>
      <c r="F64" s="218"/>
      <c r="G64" s="218"/>
      <c r="H64" s="221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354560</v>
      </c>
      <c r="J66" s="12"/>
      <c r="K66" s="8" t="s">
        <v>48</v>
      </c>
      <c r="L66" s="5"/>
      <c r="M66" s="107">
        <v>0</v>
      </c>
      <c r="N66" s="24"/>
      <c r="O66" s="107">
        <f>+'Journal général page 1'!I8</f>
        <v>354560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332400</v>
      </c>
      <c r="J69" s="12"/>
      <c r="K69" s="8" t="s">
        <v>48</v>
      </c>
      <c r="L69" s="5"/>
      <c r="M69" s="107">
        <v>0</v>
      </c>
      <c r="N69" s="24"/>
      <c r="O69" s="107">
        <f>+'Journal général page 1'!I9</f>
        <v>332400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34" t="s">
        <v>112</v>
      </c>
      <c r="D71" s="235"/>
      <c r="E71" s="235"/>
      <c r="F71" s="235"/>
      <c r="G71" s="235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55400</v>
      </c>
      <c r="J74" s="12"/>
      <c r="K74" s="8" t="s">
        <v>48</v>
      </c>
      <c r="L74" s="5"/>
      <c r="M74" s="107">
        <v>0</v>
      </c>
      <c r="N74" s="24"/>
      <c r="O74" s="107">
        <f>+'Journal général page 1'!I10</f>
        <v>55400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102</v>
      </c>
      <c r="D75" s="2"/>
      <c r="E75" s="2"/>
      <c r="F75" s="2"/>
      <c r="G75" s="2"/>
      <c r="H75" s="2"/>
      <c r="I75" s="8"/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f>+'Journal général page 1'!I11</f>
        <v>5500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f>+'Journal général page 1'!I12</f>
        <v>4000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f>+'Journal général page 1'!I13</f>
        <v>166000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f>+'Journal général page 1'!I14</f>
        <v>5500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f>+'Journal général page 1'!I15</f>
        <v>12000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11080</v>
      </c>
      <c r="J89" s="12"/>
      <c r="K89" s="8"/>
      <c r="L89" s="5"/>
      <c r="M89" s="107">
        <v>0</v>
      </c>
      <c r="N89" s="24"/>
      <c r="O89" s="107">
        <f>+'Journal général page 1'!I16</f>
        <v>11080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1108</v>
      </c>
      <c r="J92" s="12"/>
      <c r="K92" s="8"/>
      <c r="L92" s="5"/>
      <c r="M92" s="107">
        <v>0</v>
      </c>
      <c r="N92" s="24"/>
      <c r="O92" s="107">
        <f>+'Journal général page 1'!I17</f>
        <v>1108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136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f>+'Journal général page 1'!I18</f>
        <v>3000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f>+'Journal général page 1'!I19</f>
        <v>6000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34" t="s">
        <v>103</v>
      </c>
      <c r="D100" s="235"/>
      <c r="E100" s="235"/>
      <c r="F100" s="235"/>
      <c r="G100" s="235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f>+'Journal général page 1'!I20</f>
        <v>3300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f>+'Journal général page 1'!I21</f>
        <v>12000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f>+'Journal général page 1'!I22</f>
        <v>1000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34" t="s">
        <v>106</v>
      </c>
      <c r="D110" s="235"/>
      <c r="E110" s="235"/>
      <c r="F110" s="235"/>
      <c r="G110" s="235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1314020</v>
      </c>
      <c r="J113" s="12"/>
      <c r="K113" s="41">
        <f>SUM(K10:K112)</f>
        <v>1314020</v>
      </c>
      <c r="L113" s="9" t="s">
        <v>48</v>
      </c>
      <c r="M113" s="42">
        <f>SUM(M7:M112)</f>
        <v>1108000</v>
      </c>
      <c r="N113" s="24"/>
      <c r="O113" s="42">
        <f>SUM(O7:O112)</f>
        <v>1108000</v>
      </c>
      <c r="P113" s="3"/>
      <c r="Q113" s="119">
        <f>SUM(Q7:Q112)</f>
        <v>341172</v>
      </c>
      <c r="R113" s="113"/>
      <c r="S113" s="119">
        <f>SUM(S7:S112)</f>
        <v>341172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2:H2"/>
    <mergeCell ref="C3:H3"/>
    <mergeCell ref="I2:K4"/>
    <mergeCell ref="M2:O4"/>
    <mergeCell ref="AG2:AI3"/>
    <mergeCell ref="U2:W3"/>
    <mergeCell ref="Y2:AA3"/>
    <mergeCell ref="AC2:AE3"/>
    <mergeCell ref="Q2:S4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/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20" t="s">
        <v>132</v>
      </c>
      <c r="C2" s="166"/>
      <c r="D2" s="167"/>
    </row>
    <row r="3" spans="2:7" ht="17">
      <c r="B3" s="168" t="s">
        <v>89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90</v>
      </c>
      <c r="C7" s="17"/>
      <c r="D7" s="177"/>
    </row>
    <row r="8" spans="2:7" ht="17">
      <c r="B8" s="178" t="s">
        <v>68</v>
      </c>
      <c r="C8" s="18">
        <f>+('Bal. 30-11-2017 après fermet'!Q10+'Bal. 30-11-2017 après fermet'!Q11)</f>
        <v>151500</v>
      </c>
      <c r="D8" s="179">
        <f>+C8/C15</f>
        <v>0.52427224783023962</v>
      </c>
    </row>
    <row r="9" spans="2:7" ht="17">
      <c r="B9" s="178" t="s">
        <v>69</v>
      </c>
      <c r="C9" s="18">
        <f>+('Bal. 30-11-2017 après fermet'!Q19+'Bal. 30-11-2017 après fermet'!Q20+'Bal. 30-11-2017 après fermet'!Q21)</f>
        <v>41500</v>
      </c>
      <c r="D9" s="179">
        <f>+C9/C15</f>
        <v>0.143612529933696</v>
      </c>
    </row>
    <row r="10" spans="2:7" ht="17">
      <c r="B10" s="180" t="s">
        <v>91</v>
      </c>
      <c r="C10" s="18">
        <f>+('Bal. 30-11-2017 après fermet'!Q24+'Bal. 30-11-2017 après fermet'!Q25+'Bal. 30-11-2017 après fermet'!Q26)</f>
        <v>5472</v>
      </c>
      <c r="D10" s="179">
        <f>+C10/C15</f>
        <v>1.8936090693908059E-2</v>
      </c>
      <c r="G10" s="14"/>
    </row>
    <row r="11" spans="2:7" ht="17">
      <c r="B11" s="180" t="s">
        <v>70</v>
      </c>
      <c r="C11" s="18">
        <f>+('Bal. 30-11-2017 après fermet'!Q29-'Bal. 30-11-2017 après fermet'!S30)</f>
        <v>84000</v>
      </c>
      <c r="D11" s="179">
        <f>+C11/C15</f>
        <v>0.29068560275736055</v>
      </c>
    </row>
    <row r="12" spans="2:7" ht="17">
      <c r="B12" s="180" t="s">
        <v>71</v>
      </c>
      <c r="C12" s="18">
        <f>+('Bal. 30-11-2017 après fermet'!Q33-'Bal. 30-11-2017 après fermet'!S34)</f>
        <v>2000</v>
      </c>
      <c r="D12" s="179">
        <f>+C12/C15</f>
        <v>6.921085779937157E-3</v>
      </c>
      <c r="G12" s="14"/>
    </row>
    <row r="13" spans="2:7" ht="17">
      <c r="B13" s="181" t="s">
        <v>80</v>
      </c>
      <c r="C13" s="19">
        <f>+('Bal. 30-11-2017 après fermet'!Q14-'Bal. 30-11-2017 après fermet'!S15)</f>
        <v>4500</v>
      </c>
      <c r="D13" s="182">
        <f>+C13/C15</f>
        <v>1.5572443004858601E-2</v>
      </c>
    </row>
    <row r="14" spans="2:7" ht="17">
      <c r="B14" s="180"/>
      <c r="C14" s="18"/>
      <c r="D14" s="179"/>
    </row>
    <row r="15" spans="2:7" ht="17">
      <c r="B15" s="183" t="s">
        <v>92</v>
      </c>
      <c r="C15" s="122">
        <f>+C8+C9+C10+C11+C12+C13</f>
        <v>288972</v>
      </c>
      <c r="D15" s="184">
        <f>+C15/C15</f>
        <v>1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/>
      <c r="F17" s="14"/>
    </row>
    <row r="18" spans="2:8" ht="17">
      <c r="B18" s="180" t="s">
        <v>73</v>
      </c>
      <c r="C18" s="18">
        <f>+('Bal. 30-11-2017 après fermet'!S40)</f>
        <v>11000</v>
      </c>
      <c r="D18" s="179">
        <f>+C18/C15</f>
        <v>3.806597178965436E-2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f>+'Bal. 30-11-2017 après fermet'!S45</f>
        <v>100000</v>
      </c>
      <c r="D20" s="190">
        <f>+C20/C15</f>
        <v>0.34605428899685781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f>+C18+C19+C20</f>
        <v>111000</v>
      </c>
      <c r="D22" s="192">
        <f>+C22/C15</f>
        <v>0.38412026078651218</v>
      </c>
    </row>
    <row r="23" spans="2:8" ht="17">
      <c r="B23" s="200"/>
      <c r="C23" s="201"/>
      <c r="D23" s="202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133</v>
      </c>
      <c r="C25" s="18">
        <f>+('Bal. 30-11-2017 après fermet'!S50+'Bal. 30-11-2017 après fermet'!S51-'Bal. 30-11-2017 après fermet'!Q52)</f>
        <v>300</v>
      </c>
      <c r="D25" s="179">
        <f>+C25/C15</f>
        <v>1.0381628669905735E-3</v>
      </c>
    </row>
    <row r="26" spans="2:8" ht="17">
      <c r="B26" s="181" t="s">
        <v>78</v>
      </c>
      <c r="C26" s="19">
        <f>+'Bal. 30-11-2017 après fermet'!S53</f>
        <v>177672</v>
      </c>
      <c r="D26" s="182">
        <f>+C26/C15</f>
        <v>0.61484157634649728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79</v>
      </c>
      <c r="C28" s="23">
        <f>+C25+C26</f>
        <v>177972</v>
      </c>
      <c r="D28" s="192">
        <f>+C28/C15</f>
        <v>0.61587973921348782</v>
      </c>
    </row>
    <row r="29" spans="2:8" ht="17">
      <c r="B29" s="195"/>
      <c r="C29" s="165"/>
      <c r="D29" s="196"/>
    </row>
    <row r="30" spans="2:8" ht="18" thickBot="1">
      <c r="B30" s="197" t="s">
        <v>81</v>
      </c>
      <c r="C30" s="198">
        <f>+C22+C28</f>
        <v>288972</v>
      </c>
      <c r="D30" s="199">
        <f>+C30/C15</f>
        <v>1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8" t="str">
        <f>+'Bilan au 30 nov 2017'!B2</f>
        <v>Chez Super Frida inc. (2)</v>
      </c>
      <c r="C2" s="249"/>
      <c r="D2" s="250"/>
    </row>
    <row r="3" spans="2:4" ht="21" customHeight="1">
      <c r="B3" s="245" t="s">
        <v>135</v>
      </c>
      <c r="C3" s="246"/>
      <c r="D3" s="247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f>+'Bal. 30-11-2017 après fermet'!M58</f>
        <v>830000</v>
      </c>
      <c r="D8" s="136">
        <f>+C8/C11</f>
        <v>0.74909747292418771</v>
      </c>
    </row>
    <row r="9" spans="2:4" ht="15">
      <c r="B9" s="135" t="s">
        <v>56</v>
      </c>
      <c r="C9" s="73">
        <f>+'Bal. 30-11-2017 après fermet'!M61</f>
        <v>278000</v>
      </c>
      <c r="D9" s="136">
        <f>+C9/C11</f>
        <v>0.25090252707581229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f>+C8+C9</f>
        <v>1108000</v>
      </c>
      <c r="D11" s="138">
        <f>+C11/C11</f>
        <v>1</v>
      </c>
    </row>
    <row r="12" spans="2:4" ht="15">
      <c r="B12" s="131"/>
      <c r="C12" s="123"/>
      <c r="D12" s="139"/>
    </row>
    <row r="13" spans="2:4" ht="15">
      <c r="B13" s="142" t="s">
        <v>134</v>
      </c>
      <c r="C13" s="75">
        <f>+'Bal. 30-11-2017 après fermet'!O66</f>
        <v>354560</v>
      </c>
      <c r="D13" s="223">
        <f>+C13/C11</f>
        <v>0.32</v>
      </c>
    </row>
    <row r="14" spans="2:4" ht="15">
      <c r="B14" s="135"/>
      <c r="C14" s="73"/>
      <c r="D14" s="136"/>
    </row>
    <row r="15" spans="2:4" ht="15">
      <c r="B15" s="142" t="s">
        <v>58</v>
      </c>
      <c r="C15" s="75">
        <f>+'Bal. 30-11-2017 après fermet'!O69</f>
        <v>332400</v>
      </c>
      <c r="D15" s="223">
        <f>+C15/C11</f>
        <v>0.3</v>
      </c>
    </row>
    <row r="16" spans="2:4" ht="15">
      <c r="B16" s="135"/>
      <c r="C16" s="73"/>
      <c r="D16" s="136"/>
    </row>
    <row r="17" spans="1:4" ht="15">
      <c r="B17" s="142" t="s">
        <v>59</v>
      </c>
      <c r="C17" s="75">
        <f>+C13+C15</f>
        <v>686960</v>
      </c>
      <c r="D17" s="223">
        <f>+C17/C11</f>
        <v>0.62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f>+C11-C17</f>
        <v>421040</v>
      </c>
      <c r="D19" s="145">
        <f>+C19/C11</f>
        <v>0.38</v>
      </c>
    </row>
    <row r="20" spans="1:4" ht="15">
      <c r="A20" s="126"/>
      <c r="B20" s="131"/>
      <c r="C20" s="123"/>
      <c r="D20" s="139"/>
    </row>
    <row r="21" spans="1:4" ht="15">
      <c r="B21" s="140" t="s">
        <v>117</v>
      </c>
      <c r="C21" s="73">
        <f>+('Bal. 30-11-2017 après fermet'!O74+'Bal. 30-11-2017 après fermet'!O75)</f>
        <v>55400</v>
      </c>
      <c r="D21" s="136">
        <f>+C21/C11</f>
        <v>0.05</v>
      </c>
    </row>
    <row r="22" spans="1:4" ht="15">
      <c r="B22" s="140" t="s">
        <v>118</v>
      </c>
      <c r="C22" s="73">
        <f>+('Bal. 30-11-2017 après fermet'!O78+'Bal. 30-11-2017 après fermet'!O79+'Bal. 30-11-2017 après fermet'!O80)</f>
        <v>175500</v>
      </c>
      <c r="D22" s="136">
        <f>+C22/C11</f>
        <v>0.15839350180505415</v>
      </c>
    </row>
    <row r="23" spans="1:4" ht="15">
      <c r="B23" s="140" t="s">
        <v>120</v>
      </c>
      <c r="C23" s="73">
        <f>+('Bal. 30-11-2017 après fermet'!O83)</f>
        <v>5500</v>
      </c>
      <c r="D23" s="136">
        <f>+C23/C11</f>
        <v>4.9638989169675093E-3</v>
      </c>
    </row>
    <row r="24" spans="1:4" ht="15">
      <c r="B24" s="140" t="s">
        <v>121</v>
      </c>
      <c r="C24" s="73">
        <f>+('Bal. 30-11-2017 après fermet'!O86)</f>
        <v>12000</v>
      </c>
      <c r="D24" s="136">
        <f>+C24/C11</f>
        <v>1.0830324909747292E-2</v>
      </c>
    </row>
    <row r="25" spans="1:4" ht="15">
      <c r="B25" s="140" t="s">
        <v>61</v>
      </c>
      <c r="C25" s="73">
        <f>+('Bal. 30-11-2017 après fermet'!O89)</f>
        <v>11080</v>
      </c>
      <c r="D25" s="136">
        <f>+C25/C11</f>
        <v>0.01</v>
      </c>
    </row>
    <row r="26" spans="1:4" ht="15">
      <c r="B26" s="140" t="s">
        <v>122</v>
      </c>
      <c r="C26" s="73">
        <f>+('Bal. 30-11-2017 après fermet'!O92+'Bal. 30-11-2017 après fermet'!O93+'Bal. 30-11-2017 après fermet'!O94+'Bal. 30-11-2017 après fermet'!O95)</f>
        <v>4108</v>
      </c>
      <c r="D26" s="136">
        <f>+C26/C11</f>
        <v>3.707581227436823E-3</v>
      </c>
    </row>
    <row r="27" spans="1:4" ht="15">
      <c r="B27" s="140" t="s">
        <v>123</v>
      </c>
      <c r="C27" s="77">
        <f>+'Bal. 30-11-2017 après fermet'!O98</f>
        <v>6000</v>
      </c>
      <c r="D27" s="136">
        <f>+C27/C11</f>
        <v>5.415162454873646E-3</v>
      </c>
    </row>
    <row r="28" spans="1:4" ht="15">
      <c r="B28" s="146" t="s">
        <v>119</v>
      </c>
      <c r="C28" s="79">
        <f>+C21+C22+C23+C24+C25+C26+C27</f>
        <v>269588</v>
      </c>
      <c r="D28" s="147">
        <f>+C28/C11</f>
        <v>0.24331046931407943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f>+C19-C28</f>
        <v>151452</v>
      </c>
      <c r="D30" s="145">
        <f>+C30/C11</f>
        <v>0.13668953068592057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f>+'Bal. 30-11-2017 après fermet'!O103</f>
        <v>3300</v>
      </c>
      <c r="D32" s="136">
        <f>+C32/C11</f>
        <v>2.9783393501805052E-3</v>
      </c>
    </row>
    <row r="33" spans="2:4" ht="15">
      <c r="B33" s="151" t="s">
        <v>64</v>
      </c>
      <c r="C33" s="73">
        <f>+('Bal. 30-11-2017 après fermet'!O107+'Bal. 30-11-2017 après fermet'!O108)</f>
        <v>13000</v>
      </c>
      <c r="D33" s="143">
        <f>+C33/C11</f>
        <v>1.1732851985559567E-2</v>
      </c>
    </row>
    <row r="34" spans="2:4" ht="27" customHeight="1">
      <c r="B34" s="152" t="s">
        <v>65</v>
      </c>
      <c r="C34" s="79">
        <f>+C32+C33</f>
        <v>16300</v>
      </c>
      <c r="D34" s="147">
        <f>+C34/C11</f>
        <v>1.4711191335740071E-2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f>+C30-C34</f>
        <v>135152</v>
      </c>
      <c r="D36" s="145">
        <f>+C36/C11</f>
        <v>0.1219783393501805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f>+C36-C38</f>
        <v>135152</v>
      </c>
      <c r="D40" s="162">
        <f>+C40/C11</f>
        <v>0.1219783393501805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2018-10-02T14:32:10Z</dcterms:modified>
</cp:coreProperties>
</file>