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Hiver 2020/Finance gaganante (430-853-ME)/Traiteur moyen du Québec/"/>
    </mc:Choice>
  </mc:AlternateContent>
  <xr:revisionPtr revIDLastSave="0" documentId="8_{F5E807FC-B34F-1540-8C16-A40C7963785E}" xr6:coauthVersionLast="45" xr6:coauthVersionMax="45" xr10:uidLastSave="{00000000-0000-0000-0000-000000000000}"/>
  <bookViews>
    <workbookView xWindow="260" yWindow="460" windowWidth="37840" windowHeight="17620" tabRatio="955" activeTab="4" xr2:uid="{00000000-000D-0000-FFFF-FFFF00000000}"/>
  </bookViews>
  <sheets>
    <sheet name="Calendrier 2020" sheetId="16" r:id="rId1"/>
    <sheet name="Bilan d'ouverture" sheetId="17" r:id="rId2"/>
    <sheet name="État des Résultats" sheetId="9" r:id="rId3"/>
    <sheet name="Bilan de fermeture" sheetId="19" r:id="rId4"/>
    <sheet name="Tableau de trésorerie" sheetId="20" r:id="rId5"/>
  </sheets>
  <definedNames>
    <definedName name="image1" localSheetId="0">#REF!</definedName>
    <definedName name="image1" localSheetId="2">#REF!</definedName>
    <definedName name="image1" localSheetId="4">#REF!</definedName>
    <definedName name="image1">#REF!</definedName>
    <definedName name="image2" localSheetId="0">#REF!</definedName>
    <definedName name="image2" localSheetId="2">#REF!</definedName>
    <definedName name="image2" localSheetId="4">#REF!</definedName>
    <definedName name="image2">#REF!</definedName>
    <definedName name="_xlnm.Print_Area" localSheetId="2">'État des Résultats'!$C$2:$AQ$45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7" i="20" l="1"/>
  <c r="C85" i="20"/>
  <c r="C48" i="20"/>
  <c r="C189" i="20"/>
  <c r="C188" i="20"/>
  <c r="B188" i="20"/>
  <c r="C184" i="20"/>
  <c r="C183" i="20"/>
  <c r="C182" i="20"/>
  <c r="C181" i="20"/>
  <c r="C180" i="20"/>
  <c r="B180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B163" i="20"/>
  <c r="C158" i="20"/>
  <c r="C157" i="20"/>
  <c r="B157" i="20"/>
  <c r="C155" i="20"/>
  <c r="H149" i="20"/>
  <c r="G149" i="20"/>
  <c r="C145" i="20"/>
  <c r="B145" i="20"/>
  <c r="C142" i="20"/>
  <c r="B142" i="20"/>
  <c r="C138" i="20"/>
  <c r="B138" i="20"/>
  <c r="C136" i="20"/>
  <c r="H134" i="20"/>
  <c r="G134" i="20"/>
  <c r="C130" i="20"/>
  <c r="B130" i="20"/>
  <c r="C128" i="20"/>
  <c r="C127" i="20"/>
  <c r="B127" i="20"/>
  <c r="C125" i="20"/>
  <c r="C124" i="20"/>
  <c r="B124" i="20"/>
  <c r="C122" i="20"/>
  <c r="C121" i="20"/>
  <c r="C120" i="20"/>
  <c r="B120" i="20"/>
  <c r="C106" i="20"/>
  <c r="C105" i="20"/>
  <c r="B105" i="20"/>
  <c r="C102" i="20"/>
  <c r="B102" i="20"/>
  <c r="C99" i="20"/>
  <c r="C98" i="20"/>
  <c r="B98" i="20"/>
  <c r="C96" i="20"/>
  <c r="C95" i="20"/>
  <c r="C94" i="20"/>
  <c r="B94" i="20"/>
  <c r="C92" i="20"/>
  <c r="C91" i="20"/>
  <c r="C90" i="20"/>
  <c r="B90" i="20"/>
  <c r="C88" i="20"/>
  <c r="C87" i="20"/>
  <c r="B87" i="20"/>
  <c r="H82" i="20"/>
  <c r="G82" i="20"/>
  <c r="C80" i="20"/>
  <c r="C79" i="20"/>
  <c r="C78" i="20"/>
  <c r="C77" i="20"/>
  <c r="C76" i="20"/>
  <c r="C75" i="20"/>
  <c r="B75" i="20"/>
  <c r="C70" i="20"/>
  <c r="C69" i="20"/>
  <c r="C68" i="20"/>
  <c r="C67" i="20"/>
  <c r="C66" i="20"/>
  <c r="B66" i="20"/>
  <c r="C62" i="20"/>
  <c r="C61" i="20"/>
  <c r="C60" i="20"/>
  <c r="C59" i="20"/>
  <c r="C58" i="20"/>
  <c r="C57" i="20"/>
  <c r="B57" i="20"/>
  <c r="H55" i="20"/>
  <c r="G55" i="20"/>
  <c r="C53" i="20"/>
  <c r="C52" i="20"/>
  <c r="C51" i="20"/>
  <c r="B51" i="20"/>
  <c r="G109" i="20"/>
  <c r="C100" i="20"/>
  <c r="E12" i="19"/>
  <c r="G76" i="19"/>
  <c r="B4" i="20"/>
  <c r="C2" i="19"/>
  <c r="C2" i="17"/>
  <c r="E45" i="19"/>
  <c r="E12" i="17"/>
  <c r="H109" i="20" l="1"/>
  <c r="G46" i="19"/>
  <c r="C44" i="20"/>
  <c r="C38" i="20"/>
  <c r="C33" i="20"/>
  <c r="C32" i="20"/>
  <c r="C28" i="20"/>
  <c r="C27" i="20"/>
  <c r="C26" i="20"/>
  <c r="C25" i="20"/>
  <c r="C24" i="20"/>
  <c r="C23" i="20"/>
  <c r="C22" i="20"/>
  <c r="C21" i="20"/>
  <c r="C16" i="20"/>
  <c r="C15" i="20"/>
  <c r="C10" i="20"/>
  <c r="C9" i="20"/>
  <c r="C8" i="20"/>
  <c r="B3" i="20"/>
  <c r="G105" i="19"/>
  <c r="C105" i="19"/>
  <c r="C139" i="20" s="1"/>
  <c r="J46" i="20"/>
  <c r="H191" i="20"/>
  <c r="G191" i="20"/>
  <c r="H186" i="20"/>
  <c r="G186" i="20"/>
  <c r="H178" i="20"/>
  <c r="G178" i="20"/>
  <c r="H161" i="20"/>
  <c r="G161" i="20"/>
  <c r="H72" i="20"/>
  <c r="G72" i="20"/>
  <c r="H64" i="20"/>
  <c r="G64" i="20"/>
  <c r="C34" i="20"/>
  <c r="J17" i="20" l="1"/>
  <c r="J34" i="20"/>
  <c r="J11" i="20"/>
  <c r="J42" i="20" l="1"/>
  <c r="L46" i="20" s="1"/>
  <c r="E112" i="19"/>
  <c r="AV45" i="9"/>
  <c r="AV43" i="9"/>
  <c r="G109" i="19"/>
  <c r="G112" i="19"/>
  <c r="E112" i="17" l="1"/>
  <c r="G112" i="17"/>
  <c r="K151" i="20" l="1"/>
  <c r="K193" i="20"/>
  <c r="K195" i="20"/>
  <c r="K113" i="20"/>
  <c r="C7" i="9"/>
  <c r="B3" i="16" l="1"/>
  <c r="AV19" i="9"/>
  <c r="Q8" i="16" l="1"/>
  <c r="AS11" i="9"/>
  <c r="AF11" i="9" s="1"/>
  <c r="AS12" i="9"/>
  <c r="AL12" i="9" s="1"/>
  <c r="AS13" i="9"/>
  <c r="AI13" i="9" s="1"/>
  <c r="F21" i="9"/>
  <c r="I21" i="9" s="1"/>
  <c r="L21" i="9" s="1"/>
  <c r="AS34" i="9"/>
  <c r="AI34" i="9" s="1"/>
  <c r="AS38" i="9"/>
  <c r="T38" i="9" s="1"/>
  <c r="AS39" i="9"/>
  <c r="Z39" i="9" s="1"/>
  <c r="AS16" i="9"/>
  <c r="AF16" i="9" s="1"/>
  <c r="B2" i="16"/>
  <c r="AL9" i="9"/>
  <c r="AI9" i="9"/>
  <c r="AF9" i="9"/>
  <c r="AC9" i="9"/>
  <c r="Z9" i="9"/>
  <c r="W9" i="9"/>
  <c r="T9" i="9"/>
  <c r="Q9" i="9"/>
  <c r="N9" i="9"/>
  <c r="K9" i="9"/>
  <c r="H9" i="9"/>
  <c r="E9" i="9"/>
  <c r="AL8" i="9"/>
  <c r="AI8" i="9"/>
  <c r="AF8" i="9"/>
  <c r="AC8" i="9"/>
  <c r="Z8" i="9"/>
  <c r="W8" i="9"/>
  <c r="T8" i="9"/>
  <c r="Q8" i="9"/>
  <c r="N8" i="9"/>
  <c r="K8" i="9"/>
  <c r="H8" i="9"/>
  <c r="E8" i="9"/>
  <c r="E7" i="16"/>
  <c r="F7" i="16" s="1"/>
  <c r="G7" i="16" s="1"/>
  <c r="H7" i="16" s="1"/>
  <c r="I7" i="16" s="1"/>
  <c r="J7" i="16" s="1"/>
  <c r="K7" i="16" s="1"/>
  <c r="L7" i="16" s="1"/>
  <c r="M7" i="16" s="1"/>
  <c r="N7" i="16" s="1"/>
  <c r="O7" i="16" s="1"/>
  <c r="AS6" i="9"/>
  <c r="AT7" i="9"/>
  <c r="AS9" i="9"/>
  <c r="AS8" i="9"/>
  <c r="AT23" i="9"/>
  <c r="AT14" i="9"/>
  <c r="M34" i="9"/>
  <c r="J34" i="9"/>
  <c r="AP33" i="9"/>
  <c r="AP32" i="9"/>
  <c r="AP31" i="9"/>
  <c r="AP30" i="9"/>
  <c r="AP29" i="9"/>
  <c r="AP28" i="9"/>
  <c r="AP27" i="9"/>
  <c r="I9" i="9"/>
  <c r="L9" i="9"/>
  <c r="O9" i="9"/>
  <c r="R9" i="9" s="1"/>
  <c r="U9" i="9" s="1"/>
  <c r="X9" i="9" s="1"/>
  <c r="AA9" i="9" s="1"/>
  <c r="AD9" i="9" s="1"/>
  <c r="AG9" i="9" s="1"/>
  <c r="AJ9" i="9" s="1"/>
  <c r="AM9" i="9" s="1"/>
  <c r="AQ9" i="9" s="1"/>
  <c r="I8" i="9"/>
  <c r="L8" i="9"/>
  <c r="O8" i="9"/>
  <c r="R8" i="9" s="1"/>
  <c r="U8" i="9" s="1"/>
  <c r="X8" i="9" s="1"/>
  <c r="AA8" i="9" s="1"/>
  <c r="AD8" i="9" s="1"/>
  <c r="AG8" i="9" s="1"/>
  <c r="AJ8" i="9" s="1"/>
  <c r="AM8" i="9" s="1"/>
  <c r="AQ8" i="9" s="1"/>
  <c r="AT8" i="9" s="1"/>
  <c r="H11" i="9" l="1"/>
  <c r="N11" i="9"/>
  <c r="Q13" i="9"/>
  <c r="Q16" i="9"/>
  <c r="Q38" i="9"/>
  <c r="K13" i="9"/>
  <c r="AC13" i="9"/>
  <c r="W13" i="9"/>
  <c r="N34" i="9"/>
  <c r="AL34" i="9"/>
  <c r="Z34" i="9"/>
  <c r="Q34" i="9"/>
  <c r="AC34" i="9"/>
  <c r="E12" i="9"/>
  <c r="W12" i="9"/>
  <c r="AC12" i="9"/>
  <c r="AI12" i="9"/>
  <c r="H34" i="9"/>
  <c r="T34" i="9"/>
  <c r="AF34" i="9"/>
  <c r="E11" i="9"/>
  <c r="K12" i="9"/>
  <c r="Q12" i="9"/>
  <c r="Z12" i="9"/>
  <c r="AF12" i="9"/>
  <c r="E34" i="9"/>
  <c r="K34" i="9"/>
  <c r="W34" i="9"/>
  <c r="H12" i="9"/>
  <c r="N12" i="9"/>
  <c r="T12" i="9"/>
  <c r="Z11" i="9"/>
  <c r="AI39" i="9"/>
  <c r="W39" i="9"/>
  <c r="K39" i="9"/>
  <c r="AF39" i="9"/>
  <c r="T39" i="9"/>
  <c r="H39" i="9"/>
  <c r="AL39" i="9"/>
  <c r="N39" i="9"/>
  <c r="AC39" i="9"/>
  <c r="E39" i="9"/>
  <c r="O21" i="9"/>
  <c r="AL16" i="9"/>
  <c r="Z16" i="9"/>
  <c r="N16" i="9"/>
  <c r="AI16" i="9"/>
  <c r="W16" i="9"/>
  <c r="K16" i="9"/>
  <c r="AC16" i="9"/>
  <c r="E16" i="9"/>
  <c r="T16" i="9"/>
  <c r="AL38" i="9"/>
  <c r="Z38" i="9"/>
  <c r="N38" i="9"/>
  <c r="H38" i="9"/>
  <c r="AI38" i="9"/>
  <c r="W38" i="9"/>
  <c r="E38" i="9"/>
  <c r="AF38" i="9"/>
  <c r="AC38" i="9"/>
  <c r="K38" i="9"/>
  <c r="H16" i="9"/>
  <c r="Q39" i="9"/>
  <c r="AL11" i="9"/>
  <c r="AI11" i="9"/>
  <c r="AC11" i="9"/>
  <c r="W11" i="9"/>
  <c r="Q11" i="9"/>
  <c r="K11" i="9"/>
  <c r="AS14" i="9"/>
  <c r="T11" i="9"/>
  <c r="AL13" i="9"/>
  <c r="AF13" i="9"/>
  <c r="Z13" i="9"/>
  <c r="T13" i="9"/>
  <c r="N13" i="9"/>
  <c r="N14" i="9" s="1"/>
  <c r="H13" i="9"/>
  <c r="E13" i="9"/>
  <c r="Z14" i="9" l="1"/>
  <c r="AA39" i="9" s="1"/>
  <c r="AP12" i="9"/>
  <c r="E14" i="9"/>
  <c r="AP34" i="9"/>
  <c r="H14" i="9"/>
  <c r="I6" i="9" s="1"/>
  <c r="AF14" i="9"/>
  <c r="AG31" i="9" s="1"/>
  <c r="AG29" i="9"/>
  <c r="AG32" i="9"/>
  <c r="AG11" i="9"/>
  <c r="O32" i="9"/>
  <c r="O30" i="9"/>
  <c r="O28" i="9"/>
  <c r="O34" i="9"/>
  <c r="O29" i="9"/>
  <c r="O31" i="9"/>
  <c r="O6" i="9"/>
  <c r="O12" i="9"/>
  <c r="O33" i="9"/>
  <c r="O27" i="9"/>
  <c r="O11" i="9"/>
  <c r="F32" i="9"/>
  <c r="F30" i="9"/>
  <c r="F28" i="9"/>
  <c r="F6" i="9"/>
  <c r="F27" i="9"/>
  <c r="E21" i="9"/>
  <c r="E19" i="9" s="1"/>
  <c r="E20" i="9" s="1"/>
  <c r="F34" i="9"/>
  <c r="F29" i="9"/>
  <c r="F12" i="9"/>
  <c r="F33" i="9"/>
  <c r="F31" i="9"/>
  <c r="O39" i="9"/>
  <c r="AG39" i="9"/>
  <c r="AL14" i="9"/>
  <c r="AP11" i="9"/>
  <c r="AA16" i="9"/>
  <c r="W14" i="9"/>
  <c r="X11" i="9" s="1"/>
  <c r="F38" i="9"/>
  <c r="O38" i="9"/>
  <c r="AP16" i="9"/>
  <c r="F39" i="9"/>
  <c r="I39" i="9"/>
  <c r="K14" i="9"/>
  <c r="L11" i="9" s="1"/>
  <c r="AI14" i="9"/>
  <c r="AJ11" i="9" s="1"/>
  <c r="AP38" i="9"/>
  <c r="O16" i="9"/>
  <c r="AP13" i="9"/>
  <c r="Q14" i="9"/>
  <c r="R39" i="9" s="1"/>
  <c r="AP39" i="9"/>
  <c r="T14" i="9"/>
  <c r="U39" i="9" s="1"/>
  <c r="AA32" i="9"/>
  <c r="AA30" i="9"/>
  <c r="AA28" i="9"/>
  <c r="AA33" i="9"/>
  <c r="AA6" i="9"/>
  <c r="AA27" i="9"/>
  <c r="AA29" i="9"/>
  <c r="AA31" i="9"/>
  <c r="AA11" i="9"/>
  <c r="AA34" i="9"/>
  <c r="AA12" i="9"/>
  <c r="F13" i="9"/>
  <c r="AT6" i="9"/>
  <c r="AT33" i="9"/>
  <c r="AT29" i="9"/>
  <c r="AS21" i="9"/>
  <c r="AT32" i="9"/>
  <c r="AT28" i="9"/>
  <c r="AS23" i="9"/>
  <c r="AS25" i="9" s="1"/>
  <c r="AT27" i="9"/>
  <c r="AT31" i="9"/>
  <c r="AT30" i="9"/>
  <c r="AC14" i="9"/>
  <c r="AD38" i="9" s="1"/>
  <c r="L38" i="9"/>
  <c r="AA38" i="9"/>
  <c r="F16" i="9"/>
  <c r="E23" i="9"/>
  <c r="F23" i="9" s="1"/>
  <c r="R21" i="9"/>
  <c r="N21" i="9"/>
  <c r="N19" i="9" s="1"/>
  <c r="N20" i="9" s="1"/>
  <c r="F11" i="9"/>
  <c r="X16" i="9" l="1"/>
  <c r="AG12" i="9"/>
  <c r="H21" i="9"/>
  <c r="H19" i="9" s="1"/>
  <c r="H20" i="9" s="1"/>
  <c r="AG27" i="9"/>
  <c r="I38" i="9"/>
  <c r="I30" i="9"/>
  <c r="I16" i="9"/>
  <c r="I31" i="9"/>
  <c r="I34" i="9"/>
  <c r="I32" i="9"/>
  <c r="I29" i="9"/>
  <c r="AG33" i="9"/>
  <c r="I11" i="9"/>
  <c r="I28" i="9"/>
  <c r="I33" i="9"/>
  <c r="AG34" i="9"/>
  <c r="AG28" i="9"/>
  <c r="AG6" i="9"/>
  <c r="I12" i="9"/>
  <c r="I27" i="9"/>
  <c r="AS19" i="9"/>
  <c r="AT19" i="9" s="1"/>
  <c r="L16" i="9"/>
  <c r="AG38" i="9"/>
  <c r="AG16" i="9"/>
  <c r="AG30" i="9"/>
  <c r="U11" i="9"/>
  <c r="F14" i="9"/>
  <c r="AJ38" i="9"/>
  <c r="AJ16" i="9"/>
  <c r="AJ39" i="9"/>
  <c r="AD11" i="9"/>
  <c r="AD39" i="9"/>
  <c r="AS36" i="9"/>
  <c r="AT25" i="9"/>
  <c r="AP14" i="9"/>
  <c r="AQ11" i="9" s="1"/>
  <c r="AM32" i="9"/>
  <c r="AM30" i="9"/>
  <c r="AM28" i="9"/>
  <c r="AM34" i="9"/>
  <c r="AM29" i="9"/>
  <c r="AM31" i="9"/>
  <c r="AM33" i="9"/>
  <c r="AM27" i="9"/>
  <c r="AM6" i="9"/>
  <c r="AM12" i="9"/>
  <c r="E25" i="9"/>
  <c r="L33" i="9"/>
  <c r="L31" i="9"/>
  <c r="L29" i="9"/>
  <c r="L27" i="9"/>
  <c r="L6" i="9"/>
  <c r="L30" i="9"/>
  <c r="L32" i="9"/>
  <c r="L28" i="9"/>
  <c r="L12" i="9"/>
  <c r="K21" i="9"/>
  <c r="K19" i="9" s="1"/>
  <c r="K20" i="9" s="1"/>
  <c r="L34" i="9"/>
  <c r="AM11" i="9"/>
  <c r="AD32" i="9"/>
  <c r="AD30" i="9"/>
  <c r="AD28" i="9"/>
  <c r="AD6" i="9"/>
  <c r="AD27" i="9"/>
  <c r="AD12" i="9"/>
  <c r="AD34" i="9"/>
  <c r="AD29" i="9"/>
  <c r="AD33" i="9"/>
  <c r="AD31" i="9"/>
  <c r="AD16" i="9"/>
  <c r="AM16" i="9"/>
  <c r="L39" i="9"/>
  <c r="O19" i="9"/>
  <c r="O20" i="9"/>
  <c r="R32" i="9"/>
  <c r="R30" i="9"/>
  <c r="R28" i="9"/>
  <c r="R6" i="9"/>
  <c r="R31" i="9"/>
  <c r="R12" i="9"/>
  <c r="R33" i="9"/>
  <c r="R34" i="9"/>
  <c r="R29" i="9"/>
  <c r="R27" i="9"/>
  <c r="R16" i="9"/>
  <c r="R38" i="9"/>
  <c r="N23" i="9"/>
  <c r="X33" i="9"/>
  <c r="X31" i="9"/>
  <c r="X29" i="9"/>
  <c r="X27" i="9"/>
  <c r="X28" i="9"/>
  <c r="X6" i="9"/>
  <c r="X12" i="9"/>
  <c r="X30" i="9"/>
  <c r="X32" i="9"/>
  <c r="X34" i="9"/>
  <c r="I20" i="9"/>
  <c r="I19" i="9"/>
  <c r="Q21" i="9"/>
  <c r="Q19" i="9" s="1"/>
  <c r="Q20" i="9" s="1"/>
  <c r="U21" i="9"/>
  <c r="U6" i="9"/>
  <c r="U33" i="9"/>
  <c r="U31" i="9"/>
  <c r="U29" i="9"/>
  <c r="U27" i="9"/>
  <c r="U32" i="9"/>
  <c r="U12" i="9"/>
  <c r="U28" i="9"/>
  <c r="U30" i="9"/>
  <c r="U38" i="9"/>
  <c r="U34" i="9"/>
  <c r="X39" i="9"/>
  <c r="H23" i="9"/>
  <c r="X38" i="9"/>
  <c r="O13" i="9"/>
  <c r="R13" i="9" s="1"/>
  <c r="U13" i="9" s="1"/>
  <c r="X13" i="9" s="1"/>
  <c r="AA13" i="9" s="1"/>
  <c r="AD13" i="9" s="1"/>
  <c r="AG13" i="9" s="1"/>
  <c r="AJ13" i="9" s="1"/>
  <c r="AM13" i="9" s="1"/>
  <c r="I13" i="9"/>
  <c r="I14" i="9" s="1"/>
  <c r="L13" i="9"/>
  <c r="AM39" i="9"/>
  <c r="R11" i="9"/>
  <c r="AM38" i="9"/>
  <c r="AJ33" i="9"/>
  <c r="AJ31" i="9"/>
  <c r="AJ29" i="9"/>
  <c r="AJ27" i="9"/>
  <c r="AJ6" i="9"/>
  <c r="AJ30" i="9"/>
  <c r="AJ32" i="9"/>
  <c r="AJ28" i="9"/>
  <c r="AJ12" i="9"/>
  <c r="AJ34" i="9"/>
  <c r="U16" i="9"/>
  <c r="F19" i="9"/>
  <c r="F20" i="9"/>
  <c r="R14" i="9" l="1"/>
  <c r="L14" i="9"/>
  <c r="AQ13" i="9"/>
  <c r="AA14" i="9"/>
  <c r="AD14" i="9"/>
  <c r="AJ14" i="9"/>
  <c r="X14" i="9"/>
  <c r="U14" i="9"/>
  <c r="AQ39" i="9"/>
  <c r="AQ16" i="9"/>
  <c r="I23" i="9"/>
  <c r="H25" i="9"/>
  <c r="K23" i="9"/>
  <c r="X21" i="9"/>
  <c r="T21" i="9"/>
  <c r="T19" i="9" s="1"/>
  <c r="T20" i="9" s="1"/>
  <c r="AG14" i="9"/>
  <c r="E36" i="9"/>
  <c r="F25" i="9"/>
  <c r="AQ6" i="9"/>
  <c r="AQ31" i="9"/>
  <c r="C9" i="9"/>
  <c r="AQ33" i="9"/>
  <c r="AP7" i="9"/>
  <c r="AQ29" i="9"/>
  <c r="AQ27" i="9"/>
  <c r="AQ30" i="9"/>
  <c r="AQ32" i="9"/>
  <c r="AQ28" i="9"/>
  <c r="AQ12" i="9"/>
  <c r="AS7" i="9"/>
  <c r="AQ34" i="9"/>
  <c r="Q23" i="9"/>
  <c r="O23" i="9"/>
  <c r="N25" i="9"/>
  <c r="O14" i="9"/>
  <c r="AM14" i="9"/>
  <c r="AQ38" i="9"/>
  <c r="AS41" i="9"/>
  <c r="AT36" i="9"/>
  <c r="AQ14" i="9" l="1"/>
  <c r="E41" i="9"/>
  <c r="F36" i="9"/>
  <c r="AT41" i="9"/>
  <c r="AS43" i="9"/>
  <c r="AT43" i="9" s="1"/>
  <c r="H36" i="9"/>
  <c r="I25" i="9"/>
  <c r="R19" i="9"/>
  <c r="R20" i="9"/>
  <c r="L23" i="9"/>
  <c r="K25" i="9"/>
  <c r="O25" i="9"/>
  <c r="N36" i="9"/>
  <c r="L20" i="9"/>
  <c r="L19" i="9"/>
  <c r="T23" i="9"/>
  <c r="R23" i="9"/>
  <c r="Q25" i="9"/>
  <c r="W21" i="9"/>
  <c r="W19" i="9" s="1"/>
  <c r="W20" i="9" s="1"/>
  <c r="AA21" i="9"/>
  <c r="AS45" i="9" l="1"/>
  <c r="AT45" i="9" s="1"/>
  <c r="W23" i="9"/>
  <c r="U20" i="9"/>
  <c r="U19" i="9"/>
  <c r="Q36" i="9"/>
  <c r="R25" i="9"/>
  <c r="L25" i="9"/>
  <c r="K36" i="9"/>
  <c r="H41" i="9"/>
  <c r="I36" i="9"/>
  <c r="AD21" i="9"/>
  <c r="Z21" i="9"/>
  <c r="Z19" i="9" s="1"/>
  <c r="Z20" i="9" s="1"/>
  <c r="U23" i="9"/>
  <c r="T25" i="9"/>
  <c r="N41" i="9"/>
  <c r="O36" i="9"/>
  <c r="E43" i="9"/>
  <c r="F43" i="9" s="1"/>
  <c r="F41" i="9"/>
  <c r="E45" i="9" l="1"/>
  <c r="F45" i="9" s="1"/>
  <c r="Z23" i="9"/>
  <c r="N43" i="9"/>
  <c r="O43" i="9" s="1"/>
  <c r="O41" i="9"/>
  <c r="X23" i="9"/>
  <c r="W25" i="9"/>
  <c r="L36" i="9"/>
  <c r="K41" i="9"/>
  <c r="AC21" i="9"/>
  <c r="AC19" i="9" s="1"/>
  <c r="AC20" i="9" s="1"/>
  <c r="AG21" i="9"/>
  <c r="T36" i="9"/>
  <c r="U25" i="9"/>
  <c r="H43" i="9"/>
  <c r="I43" i="9" s="1"/>
  <c r="I41" i="9"/>
  <c r="Q41" i="9"/>
  <c r="R36" i="9"/>
  <c r="X19" i="9"/>
  <c r="X20" i="9"/>
  <c r="H45" i="9" l="1"/>
  <c r="I45" i="9" s="1"/>
  <c r="U36" i="9"/>
  <c r="T41" i="9"/>
  <c r="AF21" i="9"/>
  <c r="AF19" i="9" s="1"/>
  <c r="AF20" i="9" s="1"/>
  <c r="AJ21" i="9"/>
  <c r="W36" i="9"/>
  <c r="X25" i="9"/>
  <c r="AC23" i="9"/>
  <c r="AA23" i="9"/>
  <c r="Z25" i="9"/>
  <c r="R41" i="9"/>
  <c r="Q43" i="9"/>
  <c r="R43" i="9" s="1"/>
  <c r="K43" i="9"/>
  <c r="L43" i="9" s="1"/>
  <c r="L41" i="9"/>
  <c r="N45" i="9"/>
  <c r="O45" i="9" s="1"/>
  <c r="AA19" i="9"/>
  <c r="AA20" i="9"/>
  <c r="K45" i="9" l="1"/>
  <c r="L45" i="9" s="1"/>
  <c r="AD23" i="9"/>
  <c r="AC25" i="9"/>
  <c r="AI21" i="9"/>
  <c r="AI19" i="9" s="1"/>
  <c r="AI20" i="9" s="1"/>
  <c r="AM21" i="9"/>
  <c r="AL21" i="9" s="1"/>
  <c r="AL19" i="9" s="1"/>
  <c r="AL20" i="9" s="1"/>
  <c r="AD19" i="9"/>
  <c r="AD20" i="9"/>
  <c r="AF23" i="9"/>
  <c r="AA25" i="9"/>
  <c r="Z36" i="9"/>
  <c r="T43" i="9"/>
  <c r="U43" i="9" s="1"/>
  <c r="U41" i="9"/>
  <c r="Q45" i="9"/>
  <c r="R45" i="9" s="1"/>
  <c r="X36" i="9"/>
  <c r="W41" i="9"/>
  <c r="AG23" i="9" l="1"/>
  <c r="AF25" i="9"/>
  <c r="W43" i="9"/>
  <c r="X43" i="9" s="1"/>
  <c r="X41" i="9"/>
  <c r="AP21" i="9"/>
  <c r="AQ21" i="9" s="1"/>
  <c r="AL23" i="9"/>
  <c r="T45" i="9"/>
  <c r="U45" i="9" s="1"/>
  <c r="AG20" i="9"/>
  <c r="AG19" i="9"/>
  <c r="AI23" i="9"/>
  <c r="Z41" i="9"/>
  <c r="AA36" i="9"/>
  <c r="AC36" i="9"/>
  <c r="AD25" i="9"/>
  <c r="W45" i="9" l="1"/>
  <c r="X45" i="9" s="1"/>
  <c r="AC41" i="9"/>
  <c r="AD36" i="9"/>
  <c r="AJ20" i="9"/>
  <c r="AJ19" i="9"/>
  <c r="AP23" i="9"/>
  <c r="AQ23" i="9" s="1"/>
  <c r="AM23" i="9"/>
  <c r="AL25" i="9"/>
  <c r="AP19" i="9"/>
  <c r="AQ19" i="9" s="1"/>
  <c r="AM19" i="9"/>
  <c r="Z43" i="9"/>
  <c r="AA43" i="9" s="1"/>
  <c r="AA41" i="9"/>
  <c r="AF36" i="9"/>
  <c r="AG25" i="9"/>
  <c r="AJ23" i="9"/>
  <c r="AI25" i="9"/>
  <c r="AM25" i="9" l="1"/>
  <c r="AL36" i="9"/>
  <c r="AP25" i="9"/>
  <c r="AQ25" i="9" s="1"/>
  <c r="AG36" i="9"/>
  <c r="AF41" i="9"/>
  <c r="AM20" i="9"/>
  <c r="AP20" i="9"/>
  <c r="AQ20" i="9" s="1"/>
  <c r="AT20" i="9" s="1"/>
  <c r="AS20" i="9" s="1"/>
  <c r="AJ25" i="9"/>
  <c r="AI36" i="9"/>
  <c r="Z45" i="9"/>
  <c r="AA45" i="9" s="1"/>
  <c r="AD41" i="9"/>
  <c r="AC45" i="9"/>
  <c r="AD45" i="9" s="1"/>
  <c r="AC43" i="9"/>
  <c r="AD43" i="9" s="1"/>
  <c r="AL41" i="9" l="1"/>
  <c r="AM36" i="9"/>
  <c r="AP36" i="9"/>
  <c r="AQ36" i="9" s="1"/>
  <c r="AJ36" i="9"/>
  <c r="AI41" i="9"/>
  <c r="AF43" i="9"/>
  <c r="AG43" i="9" s="1"/>
  <c r="AG41" i="9"/>
  <c r="AF45" i="9" l="1"/>
  <c r="AG45" i="9" s="1"/>
  <c r="AI43" i="9"/>
  <c r="AJ43" i="9" s="1"/>
  <c r="AJ41" i="9"/>
  <c r="AM41" i="9"/>
  <c r="AL43" i="9"/>
  <c r="AL45" i="9" s="1"/>
  <c r="AP41" i="9"/>
  <c r="AQ41" i="9" s="1"/>
  <c r="AI45" i="9" l="1"/>
  <c r="AJ45" i="9" s="1"/>
  <c r="AM45" i="9"/>
  <c r="AP43" i="9"/>
  <c r="AQ43" i="9" s="1"/>
  <c r="AM43" i="9"/>
  <c r="AP45" i="9" l="1"/>
  <c r="AQ4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MacBook Air</author>
  </authors>
  <commentList>
    <comment ref="D11" authorId="0" shapeId="0" xr:uid="{00000000-0006-0000-0000-000001000000}">
      <text>
        <r>
          <rPr>
            <b/>
            <sz val="9"/>
            <color rgb="FF000000"/>
            <rFont val="Arial"/>
            <family val="2"/>
          </rPr>
          <t>MacBook Air: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Jour de l'an</t>
        </r>
      </text>
    </comment>
    <comment ref="E27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St-Valentin</t>
        </r>
      </text>
    </comment>
  </commentList>
</comments>
</file>

<file path=xl/sharedStrings.xml><?xml version="1.0" encoding="utf-8"?>
<sst xmlns="http://schemas.openxmlformats.org/spreadsheetml/2006/main" count="887" uniqueCount="418">
  <si>
    <t xml:space="preserve"> </t>
  </si>
  <si>
    <t>(%)</t>
  </si>
  <si>
    <t>Pér.04</t>
  </si>
  <si>
    <t>Total</t>
  </si>
  <si>
    <t>Marketing &amp; Communication marketing</t>
  </si>
  <si>
    <t>Année</t>
  </si>
  <si>
    <t>Revenus</t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</si>
  <si>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</si>
  <si>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</si>
  <si>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</si>
  <si>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</si>
  <si>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</si>
  <si>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</si>
  <si>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</si>
  <si>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</si>
  <si>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Coût direct d’exploitation </t>
  </si>
  <si>
    <t xml:space="preserve">Musique &amp; Divertissement </t>
  </si>
  <si>
    <t xml:space="preserve">Services publics </t>
  </si>
  <si>
    <t xml:space="preserve">Administration &amp; Frais généraux </t>
  </si>
  <si>
    <t xml:space="preserve">Entretien &amp; Réparations </t>
  </si>
  <si>
    <t xml:space="preserve">   Total des frais d’exploitation</t>
  </si>
  <si>
    <t xml:space="preserve">   Bénéfices nets avant frais financiers, amort. et impôt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</si>
  <si>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</si>
  <si>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</si>
  <si>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</si>
  <si>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</si>
  <si>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Amortissement</t>
  </si>
  <si>
    <t>Coût des marchandises vendues</t>
  </si>
  <si>
    <t xml:space="preserve">Coût d’occupation </t>
  </si>
  <si>
    <t>Pér.01</t>
    <phoneticPr fontId="0" type="noConversion"/>
  </si>
  <si>
    <t>Pér.02</t>
    <phoneticPr fontId="0" type="noConversion"/>
  </si>
  <si>
    <t>Pér.03</t>
    <phoneticPr fontId="0" type="noConversion"/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</si>
  <si>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</si>
  <si>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</si>
  <si>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</si>
  <si>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</si>
  <si>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</si>
  <si>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</si>
  <si>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</si>
  <si>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</si>
  <si>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NB de jour</t>
  </si>
  <si>
    <t>Lundi</t>
  </si>
  <si>
    <t>Mardi</t>
  </si>
  <si>
    <t>Mercredi</t>
  </si>
  <si>
    <t>Jeudi</t>
  </si>
  <si>
    <t>Vendredi</t>
  </si>
  <si>
    <t>Samedi</t>
  </si>
  <si>
    <t>Dimanche</t>
  </si>
  <si>
    <t>Calendrier du 1er janvier 2020 au 31 décembre 2020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</si>
  <si>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</si>
  <si>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</si>
  <si>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</si>
  <si>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</si>
  <si>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</si>
  <si>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</si>
  <si>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</si>
  <si>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</si>
  <si>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</si>
  <si>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</si>
  <si>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</si>
  <si>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</si>
  <si>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366 jours</t>
  </si>
  <si>
    <t>1 sept. 2020</t>
  </si>
  <si>
    <t>1 déc. 2020</t>
  </si>
  <si>
    <t>1 janv. 2020</t>
  </si>
  <si>
    <t>1 avr. 2020</t>
  </si>
  <si>
    <t>1 juill. 2020</t>
  </si>
  <si>
    <t>2 sept. 2020</t>
  </si>
  <si>
    <t>2 déc. 2020</t>
  </si>
  <si>
    <t>2 janv. 2020</t>
  </si>
  <si>
    <t>2 avr. 2020</t>
  </si>
  <si>
    <t>2 juill. 2020</t>
  </si>
  <si>
    <t>3 sept. 2020</t>
  </si>
  <si>
    <t>1 oct. 2020</t>
  </si>
  <si>
    <t>3 déc. 2020</t>
  </si>
  <si>
    <t>3 janv. 2020</t>
  </si>
  <si>
    <t>3 avr. 2020</t>
  </si>
  <si>
    <t>3 juill. 2020</t>
  </si>
  <si>
    <t>4 sept. 2020</t>
  </si>
  <si>
    <t>2 oct. 2020</t>
  </si>
  <si>
    <t>4 déc. 2020</t>
  </si>
  <si>
    <t>4 janv. 2020</t>
  </si>
  <si>
    <t>1 févr. 2020</t>
  </si>
  <si>
    <t>4 avr. 2020</t>
  </si>
  <si>
    <t>4 juill. 2020</t>
  </si>
  <si>
    <t>5 sept. 2020</t>
  </si>
  <si>
    <t>3 oct. 2020</t>
  </si>
  <si>
    <t>5 déc. 2020</t>
  </si>
  <si>
    <t>5 janv. 2020</t>
  </si>
  <si>
    <t>2 févr. 2020</t>
  </si>
  <si>
    <t>5 avr. 2020</t>
  </si>
  <si>
    <t>5 juill. 2020</t>
  </si>
  <si>
    <t>6 sept. 2020</t>
  </si>
  <si>
    <t>4 oct. 2020</t>
  </si>
  <si>
    <t>1 nov. 2020</t>
  </si>
  <si>
    <t>6 déc. 2020</t>
  </si>
  <si>
    <t>6 janv. 2020</t>
  </si>
  <si>
    <t>3 févr. 2020</t>
  </si>
  <si>
    <t>6 avr. 2020</t>
  </si>
  <si>
    <t>6 juill. 2020</t>
  </si>
  <si>
    <t>7 sept. 2020</t>
  </si>
  <si>
    <t>5 oct. 2020</t>
  </si>
  <si>
    <t>2 nov. 2020</t>
  </si>
  <si>
    <t>7 déc. 2020</t>
  </si>
  <si>
    <t>7 janv. 2020</t>
  </si>
  <si>
    <t>4 févr. 2020</t>
  </si>
  <si>
    <t>7 avr. 2020</t>
  </si>
  <si>
    <t>7 juill. 2020</t>
  </si>
  <si>
    <t>8 sept. 2020</t>
  </si>
  <si>
    <t>6 oct. 2020</t>
  </si>
  <si>
    <t>3 nov. 2020</t>
  </si>
  <si>
    <t>8 déc. 2020</t>
  </si>
  <si>
    <t>8 janv. 2020</t>
  </si>
  <si>
    <t>5 févr. 2020</t>
  </si>
  <si>
    <t>8 avr. 2020</t>
  </si>
  <si>
    <t>8 juill. 2020</t>
  </si>
  <si>
    <t>9 sept. 2020</t>
  </si>
  <si>
    <t>7 oct. 2020</t>
  </si>
  <si>
    <t>4 nov. 2020</t>
  </si>
  <si>
    <t>9 déc. 2020</t>
  </si>
  <si>
    <t>9 janv. 2020</t>
  </si>
  <si>
    <t>6 févr. 2020</t>
  </si>
  <si>
    <t>9 avr. 2020</t>
  </si>
  <si>
    <t>9 juill. 2020</t>
  </si>
  <si>
    <t>10 sept. 2020</t>
  </si>
  <si>
    <t>8 oct. 2020</t>
  </si>
  <si>
    <t>5 nov. 2020</t>
  </si>
  <si>
    <t>10 déc. 2020</t>
  </si>
  <si>
    <t>10 janv. 2020</t>
  </si>
  <si>
    <t>7 févr. 2020</t>
  </si>
  <si>
    <t>10 avr. 2020</t>
  </si>
  <si>
    <t>10 juill. 2020</t>
  </si>
  <si>
    <t>11 sept. 2020</t>
  </si>
  <si>
    <t>9 oct. 2020</t>
  </si>
  <si>
    <t>6 nov. 2020</t>
  </si>
  <si>
    <t>11 déc. 2020</t>
  </si>
  <si>
    <t>11 janv. 2020</t>
  </si>
  <si>
    <t>8 févr. 2020</t>
  </si>
  <si>
    <t>11 avr. 2020</t>
  </si>
  <si>
    <t>11 juill. 2020</t>
  </si>
  <si>
    <t>12 sept. 2020</t>
  </si>
  <si>
    <t>10 oct. 2020</t>
  </si>
  <si>
    <t>7 nov. 2020</t>
  </si>
  <si>
    <t>12 déc. 2020</t>
  </si>
  <si>
    <t>12 janv. 2020</t>
  </si>
  <si>
    <t>9 févr. 2020</t>
  </si>
  <si>
    <t>12 avr. 2020</t>
  </si>
  <si>
    <t>12 juill. 2020</t>
  </si>
  <si>
    <t>13 sept. 2020</t>
  </si>
  <si>
    <t>11 oct. 2020</t>
  </si>
  <si>
    <t>8 nov. 2020</t>
  </si>
  <si>
    <t>13 déc. 2020</t>
  </si>
  <si>
    <t>13 janv. 2020</t>
  </si>
  <si>
    <t>10 févr. 2020</t>
  </si>
  <si>
    <t>13 avr. 2020</t>
  </si>
  <si>
    <t>13 juill. 2020</t>
  </si>
  <si>
    <t>14 sept. 2020</t>
  </si>
  <si>
    <t>12 oct. 2020</t>
  </si>
  <si>
    <t>9 nov. 2020</t>
  </si>
  <si>
    <t>14 déc. 2020</t>
  </si>
  <si>
    <t>14 janv. 2020</t>
  </si>
  <si>
    <t>11 févr. 2020</t>
  </si>
  <si>
    <t>14 avr. 2020</t>
  </si>
  <si>
    <t>14 juill. 2020</t>
  </si>
  <si>
    <t>15 sept. 2020</t>
  </si>
  <si>
    <t>13 oct. 2020</t>
  </si>
  <si>
    <t>10 nov. 2020</t>
  </si>
  <si>
    <t>15 déc. 2020</t>
  </si>
  <si>
    <t>15 janv. 2020</t>
  </si>
  <si>
    <t>12 févr. 2020</t>
  </si>
  <si>
    <t>15 avr. 2020</t>
  </si>
  <si>
    <t>15 juill. 2020</t>
  </si>
  <si>
    <t>16 sept. 2020</t>
  </si>
  <si>
    <t>14 oct. 2020</t>
  </si>
  <si>
    <t>11 nov. 2020</t>
  </si>
  <si>
    <t>16 déc. 2020</t>
  </si>
  <si>
    <t>16 janv. 2020</t>
  </si>
  <si>
    <t>13 févr. 2020</t>
  </si>
  <si>
    <t>16 avr. 2020</t>
  </si>
  <si>
    <t>16 juill. 2020</t>
  </si>
  <si>
    <t>17 sept. 2020</t>
  </si>
  <si>
    <t>15 oct. 2020</t>
  </si>
  <si>
    <t>12 nov. 2020</t>
  </si>
  <si>
    <t>17 déc. 2020</t>
  </si>
  <si>
    <t>17 janv. 2020</t>
  </si>
  <si>
    <t>14 févr. 2020</t>
  </si>
  <si>
    <t>17 avr. 2020</t>
  </si>
  <si>
    <t>17 juill. 2020</t>
  </si>
  <si>
    <t>18 sept. 2020</t>
  </si>
  <si>
    <t>16 oct. 2020</t>
  </si>
  <si>
    <t>13 nov. 2020</t>
  </si>
  <si>
    <t>18 déc. 2020</t>
  </si>
  <si>
    <t>18 janv. 2020</t>
  </si>
  <si>
    <t>15 févr. 2020</t>
  </si>
  <si>
    <t>18 avr. 2020</t>
  </si>
  <si>
    <t>18 juill. 2020</t>
  </si>
  <si>
    <t>19 sept. 2020</t>
  </si>
  <si>
    <t>17 oct. 2020</t>
  </si>
  <si>
    <t>14 nov. 2020</t>
  </si>
  <si>
    <t>19 déc. 2020</t>
  </si>
  <si>
    <t>19 janv. 2020</t>
  </si>
  <si>
    <t>16 févr. 2020</t>
  </si>
  <si>
    <t>19 avr. 2020</t>
  </si>
  <si>
    <t>19 juill. 2020</t>
  </si>
  <si>
    <t>20 sept. 2020</t>
  </si>
  <si>
    <t>18 oct. 2020</t>
  </si>
  <si>
    <t>15 nov. 2020</t>
  </si>
  <si>
    <t>20 déc. 2020</t>
  </si>
  <si>
    <t>20 janv. 2020</t>
  </si>
  <si>
    <t>17 févr. 2020</t>
  </si>
  <si>
    <t>20 avr. 2020</t>
  </si>
  <si>
    <t>20 juill. 2020</t>
  </si>
  <si>
    <t>21 sept. 2020</t>
  </si>
  <si>
    <t>19 oct. 2020</t>
  </si>
  <si>
    <t>16 nov. 2020</t>
  </si>
  <si>
    <t>21 déc. 2020</t>
  </si>
  <si>
    <t>21 janv. 2020</t>
  </si>
  <si>
    <t>18 févr. 2020</t>
  </si>
  <si>
    <t>21 avr. 2020</t>
  </si>
  <si>
    <t>21 juill. 2020</t>
  </si>
  <si>
    <t>22 sept. 2020</t>
  </si>
  <si>
    <t>20 oct. 2020</t>
  </si>
  <si>
    <t>17 nov. 2020</t>
  </si>
  <si>
    <t>22 déc. 2020</t>
  </si>
  <si>
    <t>22 janv. 2020</t>
  </si>
  <si>
    <t>19 févr. 2020</t>
  </si>
  <si>
    <t>22 avr. 2020</t>
  </si>
  <si>
    <t>22 juill. 2020</t>
  </si>
  <si>
    <t>23 sept. 2020</t>
  </si>
  <si>
    <t>21 oct. 2020</t>
  </si>
  <si>
    <t>18 nov. 2020</t>
  </si>
  <si>
    <t>23 déc. 2020</t>
  </si>
  <si>
    <t>23 janv. 2020</t>
  </si>
  <si>
    <t>20 févr. 2020</t>
  </si>
  <si>
    <t>23 avr. 2020</t>
  </si>
  <si>
    <t>23 juill. 2020</t>
  </si>
  <si>
    <t>24 sept. 2020</t>
  </si>
  <si>
    <t>22 oct. 2020</t>
  </si>
  <si>
    <t>19 nov. 2020</t>
  </si>
  <si>
    <t>24 déc. 2020</t>
  </si>
  <si>
    <t>24 janv. 2020</t>
  </si>
  <si>
    <t>21 févr. 2020</t>
  </si>
  <si>
    <t>24 avr. 2020</t>
  </si>
  <si>
    <t>24 juill. 2020</t>
  </si>
  <si>
    <t>25 sept. 2020</t>
  </si>
  <si>
    <t>23 oct. 2020</t>
  </si>
  <si>
    <t>20 nov. 2020</t>
  </si>
  <si>
    <t>25 déc. 2020</t>
  </si>
  <si>
    <t>25 janv. 2020</t>
  </si>
  <si>
    <t>22 févr. 2020</t>
  </si>
  <si>
    <t>25 avr. 2020</t>
  </si>
  <si>
    <t>25 juill. 2020</t>
  </si>
  <si>
    <t>26 sept. 2020</t>
  </si>
  <si>
    <t>24 oct. 2020</t>
  </si>
  <si>
    <t>21 nov. 2020</t>
  </si>
  <si>
    <t>26 déc. 2020</t>
  </si>
  <si>
    <t>26 janv. 2020</t>
  </si>
  <si>
    <t>23 févr. 2020</t>
  </si>
  <si>
    <t>26 avr. 2020</t>
  </si>
  <si>
    <t>26 juill. 2020</t>
  </si>
  <si>
    <t>27 sept. 2020</t>
  </si>
  <si>
    <t>25 oct. 2020</t>
  </si>
  <si>
    <t>22 nov. 2020</t>
  </si>
  <si>
    <t>27 déc. 2020</t>
  </si>
  <si>
    <t>27 janv. 2020</t>
  </si>
  <si>
    <t>24 févr. 2020</t>
  </si>
  <si>
    <t>27 avr. 2020</t>
  </si>
  <si>
    <t>27 juill. 2020</t>
  </si>
  <si>
    <t>28 sept. 2020</t>
  </si>
  <si>
    <t>26 oct. 2020</t>
  </si>
  <si>
    <t>23 nov. 2020</t>
  </si>
  <si>
    <t>28 déc. 2020</t>
  </si>
  <si>
    <t>28 janv. 2020</t>
  </si>
  <si>
    <t>25 févr. 2020</t>
  </si>
  <si>
    <t>28 avr. 2020</t>
  </si>
  <si>
    <t>28 juill. 2020</t>
  </si>
  <si>
    <t>29 sept. 2020</t>
  </si>
  <si>
    <t>27 oct. 2020</t>
  </si>
  <si>
    <t>24 nov. 2020</t>
  </si>
  <si>
    <t>29 déc. 2020</t>
  </si>
  <si>
    <t>29 janv. 2020</t>
  </si>
  <si>
    <t>26 févr. 2020</t>
  </si>
  <si>
    <t>29 avr. 2020</t>
  </si>
  <si>
    <t>29 juill. 2020</t>
  </si>
  <si>
    <t>30 sept. 2020</t>
  </si>
  <si>
    <t>28 oct. 2020</t>
  </si>
  <si>
    <t>25 nov. 2020</t>
  </si>
  <si>
    <t>30 déc. 2020</t>
  </si>
  <si>
    <t>30 janv. 2020</t>
  </si>
  <si>
    <t>27 févr. 2020</t>
  </si>
  <si>
    <t>30 avr. 2020</t>
  </si>
  <si>
    <t>30 juill. 2020</t>
  </si>
  <si>
    <t>29 oct. 2020</t>
  </si>
  <si>
    <t>26 nov. 2020</t>
  </si>
  <si>
    <t>31 déc. 2020</t>
  </si>
  <si>
    <t>31 janv. 2020</t>
  </si>
  <si>
    <t>28 févr. 2020</t>
  </si>
  <si>
    <t>31 juill. 2020</t>
  </si>
  <si>
    <t>30 oct. 2020</t>
  </si>
  <si>
    <t>27 nov. 2020</t>
  </si>
  <si>
    <t>29 févr. 2020</t>
  </si>
  <si>
    <t>31 oct. 2020</t>
  </si>
  <si>
    <t>28 nov. 2020</t>
  </si>
  <si>
    <t>29 nov. 2020</t>
  </si>
  <si>
    <t>30 nov. 2020</t>
  </si>
  <si>
    <t xml:space="preserve">Coût de la main-d’œuvre </t>
  </si>
  <si>
    <t>Nourriture</t>
  </si>
  <si>
    <t>Revenus annuels par place</t>
  </si>
  <si>
    <t xml:space="preserve">   Marge bénéficiaire brute</t>
  </si>
  <si>
    <t>Frais financiers</t>
  </si>
  <si>
    <t>Rev. / place / jour</t>
  </si>
  <si>
    <t xml:space="preserve">États des résultats prévisionnels </t>
  </si>
  <si>
    <t>NB de pi2</t>
  </si>
  <si>
    <t>Solde</t>
  </si>
  <si>
    <t xml:space="preserve">   </t>
  </si>
  <si>
    <t>Résultats non distribués (3200-3299)</t>
  </si>
  <si>
    <t>Surplus d'apport (3100-3199)</t>
  </si>
  <si>
    <t>Capital actions (3000-3099)</t>
  </si>
  <si>
    <t>CAPITAL (3000)</t>
  </si>
  <si>
    <t>Impôts différés (2900-2999)</t>
  </si>
  <si>
    <t xml:space="preserve">   Contrat de location financement # 1</t>
  </si>
  <si>
    <t>Obligations découlant de contrats de location-financement (2800-2899)</t>
  </si>
  <si>
    <t xml:space="preserve">   Emprunts # 1</t>
  </si>
  <si>
    <t>Emprunts obligataires (2700-2799)</t>
  </si>
  <si>
    <t xml:space="preserve">   Portion à CT de la dette à LT</t>
  </si>
  <si>
    <t xml:space="preserve">   LFPEC (90%)</t>
  </si>
  <si>
    <t>Emprunts hypothécaires (2600-2699)</t>
  </si>
  <si>
    <t>Passif non courant</t>
  </si>
  <si>
    <t>Partie courante de la dette à LT (2500-2599)</t>
  </si>
  <si>
    <t>Provisions pour risques et charges 2400-2499)</t>
  </si>
  <si>
    <t xml:space="preserve">   Produits différés # 1</t>
  </si>
  <si>
    <t>Produits différés (2300-2399)</t>
  </si>
  <si>
    <t xml:space="preserve">   Impôt sur le bénéfice à payer</t>
  </si>
  <si>
    <t xml:space="preserve">   Créditeurs et frais courus</t>
  </si>
  <si>
    <t>Fournisseurs et autres créditeurs (2200-2299)</t>
  </si>
  <si>
    <t xml:space="preserve">   Prêt 1 - Desjardins</t>
  </si>
  <si>
    <t>Emprunts bancaires (2100-2199)</t>
  </si>
  <si>
    <t xml:space="preserve">   Marge de crédit Desjardins</t>
  </si>
  <si>
    <t>Découverts bancaires (2000-2099)</t>
  </si>
  <si>
    <t>Passif courant</t>
  </si>
  <si>
    <t>PASSIF (2000)</t>
  </si>
  <si>
    <t xml:space="preserve">   Achalandage</t>
  </si>
  <si>
    <t>Achalandage (Goodwill) (1700-1799)</t>
  </si>
  <si>
    <t xml:space="preserve">          Amort. Acc. Frais d'émission de la dette à long terme</t>
  </si>
  <si>
    <t xml:space="preserve">   Frais d'émission de la dette à long terme</t>
  </si>
  <si>
    <t xml:space="preserve">          Amort. Acc. Divers frais de démarrage</t>
  </si>
  <si>
    <t xml:space="preserve">   Divers frais de démarrage</t>
  </si>
  <si>
    <t>Immobilisations incorporelles  (1600-1699)</t>
  </si>
  <si>
    <t xml:space="preserve">          [ Amort. Acc. Équipement informatique ]</t>
  </si>
  <si>
    <t xml:space="preserve">   Équipement informatique</t>
  </si>
  <si>
    <t xml:space="preserve">          [ Amort. Acc. Œuvres d'art ]</t>
  </si>
  <si>
    <t xml:space="preserve">    Œuvres d'art</t>
  </si>
  <si>
    <t xml:space="preserve">          [ Amort. Acc. Enseignes ]</t>
  </si>
  <si>
    <t xml:space="preserve">   Enseignes</t>
  </si>
  <si>
    <t xml:space="preserve">          [ Amort. Acc. Ameublement, mobilier et équipement ]</t>
  </si>
  <si>
    <t xml:space="preserve">   Ameublement, mobilier et équipement</t>
  </si>
  <si>
    <t xml:space="preserve">          [ Amort. Acc. Amélioration locative ]</t>
  </si>
  <si>
    <t xml:space="preserve">   Amélioration locative</t>
  </si>
  <si>
    <t xml:space="preserve">          [ Amort. Acc. Bâtisse ]</t>
  </si>
  <si>
    <t xml:space="preserve">   Bâtisse</t>
  </si>
  <si>
    <t xml:space="preserve">   Terrain </t>
  </si>
  <si>
    <t xml:space="preserve">  </t>
  </si>
  <si>
    <t>Immobilisation corporelles (1500-1599)</t>
  </si>
  <si>
    <t xml:space="preserve">   Placement chez Desjardins</t>
  </si>
  <si>
    <t>Placement (1400-1499)</t>
  </si>
  <si>
    <t>Actif non courant</t>
  </si>
  <si>
    <t xml:space="preserve">   Licences</t>
  </si>
  <si>
    <t xml:space="preserve">   Taxes</t>
  </si>
  <si>
    <t xml:space="preserve">   Dépôt chez Hydro Québec</t>
  </si>
  <si>
    <t xml:space="preserve">   Dépôt chez gaz métropolitain</t>
  </si>
  <si>
    <t xml:space="preserve">   Divers frais payés d'avance</t>
  </si>
  <si>
    <t>Autres actifs courants (1300-1399)</t>
  </si>
  <si>
    <t xml:space="preserve">   Autres</t>
  </si>
  <si>
    <t xml:space="preserve">   Fournitures</t>
  </si>
  <si>
    <t xml:space="preserve">   Boissons</t>
  </si>
  <si>
    <t xml:space="preserve">   Nourriture</t>
  </si>
  <si>
    <t>Stocks (1200-1299)</t>
  </si>
  <si>
    <t xml:space="preserve">   Provision pour mauvaises créances</t>
  </si>
  <si>
    <t xml:space="preserve">   Employés</t>
  </si>
  <si>
    <t xml:space="preserve">   Autres recevables</t>
  </si>
  <si>
    <t xml:space="preserve">   Complimentaires</t>
  </si>
  <si>
    <t xml:space="preserve">   Clients</t>
  </si>
  <si>
    <t>Clients et autres débiteurs (1100-1199)</t>
  </si>
  <si>
    <t xml:space="preserve">   Banque de Montréal</t>
  </si>
  <si>
    <t xml:space="preserve">   Desjardins</t>
  </si>
  <si>
    <t>i</t>
  </si>
  <si>
    <t>Trésorerie et équivalents de trésorerie (1000-1099)</t>
  </si>
  <si>
    <t>Actif courant</t>
  </si>
  <si>
    <t>ACTIF (1000)</t>
  </si>
  <si>
    <t>Crédit</t>
  </si>
  <si>
    <t>Débit</t>
  </si>
  <si>
    <t>Bilan de départ</t>
  </si>
  <si>
    <t>TABLEAU DES FLUX DE TRÉSORERIE</t>
  </si>
  <si>
    <t>Coût de revient de base « Prime cost »</t>
  </si>
  <si>
    <t>Total des coûts d'explitation</t>
  </si>
  <si>
    <t>Total des frais financiers et amortissement</t>
  </si>
  <si>
    <t>Impôt</t>
  </si>
  <si>
    <t>ACTIVITÉS OPÉRATIONNELLES</t>
  </si>
  <si>
    <t>Résultat net de la période</t>
  </si>
  <si>
    <t>+</t>
  </si>
  <si>
    <t>Éléments sans effet sur la trésorerie liée aux activités opérationnelles</t>
  </si>
  <si>
    <t>-</t>
  </si>
  <si>
    <t>Début</t>
  </si>
  <si>
    <t>Fin</t>
  </si>
  <si>
    <t>Variation nette des éléments du fonds de roulement hors trésorerie liés aux activités opérationnelles</t>
  </si>
  <si>
    <t>Flux de trésorerie provenant des activités opérationnelles</t>
  </si>
  <si>
    <t>ACTIVITÉS DE FINANCEMENT</t>
  </si>
  <si>
    <t>Flux de trésorerie provenant des activités de financement</t>
  </si>
  <si>
    <t>ACTIVITÉS D'INVESTISSEMENT</t>
  </si>
  <si>
    <t>Flux de trésorerie provenant des activités d'investissement</t>
  </si>
  <si>
    <t>Augmentation (diminution) de la trésorerie durant la période</t>
  </si>
  <si>
    <t>Trésorerie à la fin de la période</t>
  </si>
  <si>
    <t>Trésorerie comptabilisée au bilan d’ouverture</t>
  </si>
  <si>
    <t>Trésorerie comptabilisée au bilan de fermeture</t>
  </si>
  <si>
    <t xml:space="preserve">   Investissement de l'entreprise mère</t>
  </si>
  <si>
    <t>Chez Traiteur moyen du Québec (2)</t>
  </si>
  <si>
    <t>Bilan de fermeture</t>
  </si>
  <si>
    <t>1er janvier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</si>
</sst>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&quot;$&quot;#,##0.00_);\(&quot;$&quot;#,##0.00\)"/>
    <numFmt numFmtId="166" formatCode="_(&quot;$&quot;* #,##0_);_(&quot;$&quot;* \(#,##0\);_(&quot;$&quot;* &quot;-&quot;_);_(@_)"/>
    <numFmt numFmtId="167" formatCode="[$-C0C]d\ mmm\ yyyy;@"/>
    <numFmt numFmtId="168" formatCode="_ * #,##0.00_)\ [$€-1]_ ;_ * \(#,##0.00\)\ [$€-1]_ ;_ * &quot;-&quot;??_)\ [$€-1]_ "/>
    <numFmt numFmtId="169" formatCode="_-* #,##0.00\ &quot;$&quot;_-;_-* #,##0.00\ &quot;$&quot;\-;_-* &quot;-&quot;??\ &quot;$&quot;_-;_-@_-"/>
    <numFmt numFmtId="170" formatCode="#,##0.00&quot;$&quot;"/>
    <numFmt numFmtId="171" formatCode="[$-C0C]d\ mmmm\,\ yyyy;@"/>
  </numFmts>
  <fonts count="92" x14ac:knownFonts="1">
    <font>
      <sz val="10"/>
      <name val="Arial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  <charset val="204"/>
    </font>
    <font>
      <b/>
      <sz val="9"/>
      <color indexed="81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9"/>
      <color indexed="81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Accounting"/>
      <sz val="10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b/>
      <sz val="10"/>
      <color rgb="FFE26B0A"/>
      <name val="Arial"/>
      <family val="2"/>
    </font>
    <font>
      <b/>
      <sz val="10"/>
      <color rgb="FFFFC00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1F497D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0"/>
      <color rgb="FF272AD5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0"/>
      <name val="Arial Black"/>
      <family val="2"/>
    </font>
    <font>
      <b/>
      <sz val="10"/>
      <color theme="0"/>
      <name val="Arial Black"/>
      <family val="2"/>
    </font>
    <font>
      <b/>
      <sz val="18"/>
      <color rgb="FFFFFFFF"/>
      <name val="Calibri"/>
      <family val="2"/>
      <scheme val="minor"/>
    </font>
    <font>
      <sz val="12"/>
      <color rgb="FF000000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b/>
      <u/>
      <sz val="14"/>
      <color theme="1"/>
      <name val="Calibri"/>
      <family val="2"/>
      <scheme val="minor"/>
    </font>
    <font>
      <b/>
      <sz val="12"/>
      <color rgb="FFFFFFFF"/>
      <name val="Arial Black"/>
      <family val="2"/>
    </font>
    <font>
      <b/>
      <u/>
      <sz val="18"/>
      <color theme="0"/>
      <name val="Calibri"/>
      <family val="2"/>
      <scheme val="minor"/>
    </font>
    <font>
      <b/>
      <u/>
      <sz val="10"/>
      <name val="Arial Black"/>
      <family val="2"/>
    </font>
    <font>
      <b/>
      <u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indexed="9"/>
      <name val="Arial Black"/>
      <family val="2"/>
    </font>
    <font>
      <sz val="12"/>
      <name val="Calibri"/>
      <family val="2"/>
    </font>
    <font>
      <b/>
      <sz val="12"/>
      <color theme="1"/>
      <name val="Arial Black"/>
      <family val="2"/>
    </font>
    <font>
      <b/>
      <u val="singleAccounting"/>
      <sz val="10"/>
      <name val="Arial Black"/>
      <family val="2"/>
    </font>
    <font>
      <sz val="10"/>
      <name val="Arial Black"/>
      <family val="2"/>
    </font>
    <font>
      <b/>
      <sz val="14"/>
      <color theme="1"/>
      <name val="Arial"/>
      <family val="2"/>
      <charset val="204"/>
    </font>
    <font>
      <b/>
      <sz val="14"/>
      <color theme="1"/>
      <name val="Arial Black"/>
      <family val="2"/>
    </font>
    <font>
      <b/>
      <sz val="10"/>
      <color indexed="9"/>
      <name val="Arial"/>
      <family val="2"/>
    </font>
    <font>
      <u/>
      <sz val="12"/>
      <color theme="1"/>
      <name val="Arial Black"/>
      <family val="2"/>
    </font>
    <font>
      <u/>
      <sz val="12"/>
      <color theme="1"/>
      <name val="Calibri"/>
      <family val="2"/>
      <charset val="128"/>
      <scheme val="minor"/>
    </font>
    <font>
      <b/>
      <u/>
      <sz val="12"/>
      <color rgb="FF000000"/>
      <name val="Arial Black"/>
      <family val="2"/>
    </font>
    <font>
      <u/>
      <sz val="10"/>
      <color theme="1"/>
      <name val="Arial Black"/>
      <family val="2"/>
    </font>
    <font>
      <sz val="12"/>
      <color indexed="9"/>
      <name val="Calibri"/>
      <family val="2"/>
      <scheme val="minor"/>
    </font>
    <font>
      <sz val="10"/>
      <color theme="1"/>
      <name val="Arial Black"/>
      <family val="2"/>
    </font>
    <font>
      <u/>
      <sz val="10"/>
      <name val="Arial Black"/>
      <family val="2"/>
    </font>
    <font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Arial"/>
      <family val="2"/>
    </font>
    <font>
      <u/>
      <sz val="10"/>
      <color rgb="FF000000"/>
      <name val="Arial Black"/>
      <family val="2"/>
    </font>
    <font>
      <sz val="10"/>
      <color rgb="FF000000"/>
      <name val="Arial Black"/>
      <family val="2"/>
    </font>
    <font>
      <b/>
      <i/>
      <sz val="10"/>
      <name val="Arial"/>
      <family val="2"/>
    </font>
    <font>
      <u/>
      <sz val="12"/>
      <color rgb="FF000000"/>
      <name val="Arial Black"/>
      <family val="2"/>
    </font>
    <font>
      <sz val="12"/>
      <color rgb="FF000000"/>
      <name val="Calibri"/>
      <family val="2"/>
    </font>
    <font>
      <b/>
      <sz val="10"/>
      <name val="Zapf Dingbats"/>
      <charset val="2"/>
    </font>
    <font>
      <b/>
      <u val="doubleAccounting"/>
      <sz val="10"/>
      <name val="Arial"/>
      <family val="2"/>
    </font>
    <font>
      <b/>
      <u/>
      <sz val="10"/>
      <name val="Arial"/>
      <family val="2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6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94">
    <xf numFmtId="0" fontId="0" fillId="0" borderId="0"/>
    <xf numFmtId="164" fontId="3" fillId="0" borderId="0" applyFont="0" applyFill="0" applyBorder="0" applyAlignment="0" applyProtection="0"/>
    <xf numFmtId="49" fontId="10" fillId="0" borderId="0">
      <alignment horizontal="left" vertical="top"/>
    </xf>
    <xf numFmtId="0" fontId="3" fillId="6" borderId="9" applyNumberFormat="0" applyFont="0" applyAlignment="0" applyProtection="0"/>
    <xf numFmtId="168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/>
    <xf numFmtId="0" fontId="54" fillId="0" borderId="0" applyNumberFormat="0" applyFill="0" applyBorder="0" applyAlignment="0" applyProtection="0"/>
    <xf numFmtId="0" fontId="2" fillId="0" borderId="0"/>
    <xf numFmtId="0" fontId="2" fillId="0" borderId="0"/>
  </cellStyleXfs>
  <cellXfs count="500">
    <xf numFmtId="0" fontId="0" fillId="0" borderId="0" xfId="0"/>
    <xf numFmtId="0" fontId="0" fillId="0" borderId="0" xfId="0" applyFill="1" applyBorder="1"/>
    <xf numFmtId="167" fontId="0" fillId="0" borderId="0" xfId="0" applyNumberFormat="1"/>
    <xf numFmtId="0" fontId="0" fillId="0" borderId="0" xfId="0" applyBorder="1"/>
    <xf numFmtId="0" fontId="0" fillId="0" borderId="3" xfId="0" applyBorder="1"/>
    <xf numFmtId="0" fontId="0" fillId="3" borderId="3" xfId="0" applyFill="1" applyBorder="1"/>
    <xf numFmtId="0" fontId="3" fillId="0" borderId="0" xfId="0" applyFont="1"/>
    <xf numFmtId="10" fontId="0" fillId="0" borderId="4" xfId="0" applyNumberFormat="1" applyBorder="1"/>
    <xf numFmtId="0" fontId="0" fillId="0" borderId="0" xfId="0" applyFill="1"/>
    <xf numFmtId="0" fontId="4" fillId="0" borderId="0" xfId="0" applyFont="1" applyAlignment="1">
      <alignment horizontal="left"/>
    </xf>
    <xf numFmtId="167" fontId="0" fillId="9" borderId="1" xfId="0" applyNumberFormat="1" applyFill="1" applyBorder="1" applyAlignment="1">
      <alignment horizontal="center"/>
    </xf>
    <xf numFmtId="170" fontId="24" fillId="9" borderId="2" xfId="1" applyNumberFormat="1" applyFont="1" applyFill="1" applyBorder="1" applyAlignment="1">
      <alignment horizontal="center"/>
    </xf>
    <xf numFmtId="167" fontId="0" fillId="0" borderId="0" xfId="0" applyNumberFormat="1" applyFill="1"/>
    <xf numFmtId="167" fontId="0" fillId="10" borderId="0" xfId="0" applyNumberFormat="1" applyFill="1"/>
    <xf numFmtId="170" fontId="24" fillId="2" borderId="2" xfId="1" applyNumberFormat="1" applyFont="1" applyFill="1" applyBorder="1" applyAlignment="1">
      <alignment horizontal="center"/>
    </xf>
    <xf numFmtId="167" fontId="0" fillId="0" borderId="0" xfId="0" applyNumberFormat="1" applyFill="1" applyBorder="1"/>
    <xf numFmtId="0" fontId="0" fillId="0" borderId="0" xfId="0" applyFill="1" applyBorder="1" applyAlignment="1"/>
    <xf numFmtId="10" fontId="0" fillId="9" borderId="3" xfId="0" applyNumberFormat="1" applyFill="1" applyBorder="1" applyAlignment="1">
      <alignment horizontal="center"/>
    </xf>
    <xf numFmtId="167" fontId="0" fillId="9" borderId="4" xfId="0" applyNumberFormat="1" applyFill="1" applyBorder="1" applyAlignment="1"/>
    <xf numFmtId="167" fontId="0" fillId="9" borderId="4" xfId="0" applyNumberFormat="1" applyFill="1" applyBorder="1"/>
    <xf numFmtId="167" fontId="3" fillId="9" borderId="4" xfId="0" applyNumberFormat="1" applyFont="1" applyFill="1" applyBorder="1"/>
    <xf numFmtId="167" fontId="4" fillId="9" borderId="4" xfId="0" applyNumberFormat="1" applyFont="1" applyFill="1" applyBorder="1"/>
    <xf numFmtId="167" fontId="0" fillId="2" borderId="4" xfId="0" applyNumberFormat="1" applyFill="1" applyBorder="1" applyAlignment="1">
      <alignment horizontal="center"/>
    </xf>
    <xf numFmtId="0" fontId="4" fillId="9" borderId="3" xfId="0" applyNumberFormat="1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10" fontId="4" fillId="0" borderId="0" xfId="0" applyNumberFormat="1" applyFont="1"/>
    <xf numFmtId="10" fontId="4" fillId="9" borderId="4" xfId="0" applyNumberFormat="1" applyFont="1" applyFill="1" applyBorder="1" applyAlignment="1">
      <alignment horizontal="center"/>
    </xf>
    <xf numFmtId="10" fontId="4" fillId="0" borderId="0" xfId="0" applyNumberFormat="1" applyFont="1" applyFill="1"/>
    <xf numFmtId="10" fontId="4" fillId="10" borderId="0" xfId="0" applyNumberFormat="1" applyFont="1" applyFill="1"/>
    <xf numFmtId="10" fontId="4" fillId="2" borderId="3" xfId="0" applyNumberFormat="1" applyFont="1" applyFill="1" applyBorder="1" applyAlignment="1">
      <alignment horizontal="center"/>
    </xf>
    <xf numFmtId="10" fontId="4" fillId="2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/>
    <xf numFmtId="0" fontId="3" fillId="0" borderId="15" xfId="0" applyFont="1" applyBorder="1"/>
    <xf numFmtId="10" fontId="4" fillId="0" borderId="4" xfId="0" applyNumberFormat="1" applyFont="1" applyBorder="1" applyProtection="1"/>
    <xf numFmtId="10" fontId="3" fillId="0" borderId="4" xfId="0" applyNumberFormat="1" applyFont="1" applyBorder="1"/>
    <xf numFmtId="10" fontId="0" fillId="3" borderId="4" xfId="0" applyNumberFormat="1" applyFill="1" applyBorder="1"/>
    <xf numFmtId="0" fontId="0" fillId="0" borderId="15" xfId="0" applyBorder="1"/>
    <xf numFmtId="0" fontId="0" fillId="0" borderId="17" xfId="0" applyBorder="1"/>
    <xf numFmtId="0" fontId="8" fillId="5" borderId="21" xfId="0" applyFont="1" applyFill="1" applyBorder="1"/>
    <xf numFmtId="0" fontId="25" fillId="0" borderId="0" xfId="0" applyFont="1" applyFill="1" applyBorder="1"/>
    <xf numFmtId="164" fontId="8" fillId="5" borderId="3" xfId="0" applyNumberFormat="1" applyFont="1" applyFill="1" applyBorder="1"/>
    <xf numFmtId="10" fontId="8" fillId="5" borderId="4" xfId="0" applyNumberFormat="1" applyFont="1" applyFill="1" applyBorder="1"/>
    <xf numFmtId="0" fontId="25" fillId="10" borderId="0" xfId="0" applyFont="1" applyFill="1"/>
    <xf numFmtId="10" fontId="8" fillId="5" borderId="19" xfId="0" applyNumberFormat="1" applyFont="1" applyFill="1" applyBorder="1"/>
    <xf numFmtId="0" fontId="25" fillId="0" borderId="0" xfId="0" applyFont="1" applyFill="1"/>
    <xf numFmtId="0" fontId="8" fillId="0" borderId="0" xfId="0" applyFont="1" applyFill="1"/>
    <xf numFmtId="166" fontId="8" fillId="5" borderId="3" xfId="1" applyNumberFormat="1" applyFont="1" applyFill="1" applyBorder="1"/>
    <xf numFmtId="0" fontId="0" fillId="0" borderId="20" xfId="0" applyBorder="1"/>
    <xf numFmtId="164" fontId="0" fillId="0" borderId="3" xfId="1" applyFont="1" applyBorder="1"/>
    <xf numFmtId="166" fontId="3" fillId="3" borderId="3" xfId="1" applyNumberFormat="1" applyFont="1" applyFill="1" applyBorder="1"/>
    <xf numFmtId="0" fontId="21" fillId="4" borderId="22" xfId="0" applyFont="1" applyFill="1" applyBorder="1"/>
    <xf numFmtId="0" fontId="7" fillId="4" borderId="23" xfId="0" applyFont="1" applyFill="1" applyBorder="1"/>
    <xf numFmtId="166" fontId="3" fillId="3" borderId="24" xfId="1" applyNumberFormat="1" applyFont="1" applyFill="1" applyBorder="1"/>
    <xf numFmtId="0" fontId="4" fillId="0" borderId="15" xfId="0" applyFont="1" applyBorder="1"/>
    <xf numFmtId="0" fontId="0" fillId="0" borderId="26" xfId="0" applyFill="1" applyBorder="1"/>
    <xf numFmtId="10" fontId="0" fillId="3" borderId="19" xfId="0" applyNumberFormat="1" applyFill="1" applyBorder="1"/>
    <xf numFmtId="0" fontId="4" fillId="0" borderId="22" xfId="0" applyFont="1" applyBorder="1"/>
    <xf numFmtId="0" fontId="4" fillId="0" borderId="23" xfId="0" applyFont="1" applyFill="1" applyBorder="1"/>
    <xf numFmtId="164" fontId="4" fillId="0" borderId="24" xfId="1" applyFont="1" applyBorder="1"/>
    <xf numFmtId="10" fontId="4" fillId="0" borderId="25" xfId="0" applyNumberFormat="1" applyFont="1" applyBorder="1"/>
    <xf numFmtId="0" fontId="4" fillId="0" borderId="23" xfId="0" applyFont="1" applyBorder="1"/>
    <xf numFmtId="164" fontId="4" fillId="0" borderId="24" xfId="1" applyNumberFormat="1" applyFont="1" applyBorder="1"/>
    <xf numFmtId="0" fontId="4" fillId="10" borderId="23" xfId="0" applyFont="1" applyFill="1" applyBorder="1"/>
    <xf numFmtId="166" fontId="4" fillId="3" borderId="27" xfId="1" applyNumberFormat="1" applyFont="1" applyFill="1" applyBorder="1"/>
    <xf numFmtId="10" fontId="4" fillId="3" borderId="25" xfId="0" applyNumberFormat="1" applyFont="1" applyFill="1" applyBorder="1"/>
    <xf numFmtId="164" fontId="0" fillId="0" borderId="3" xfId="1" applyNumberFormat="1" applyFont="1" applyBorder="1"/>
    <xf numFmtId="166" fontId="4" fillId="3" borderId="24" xfId="1" applyNumberFormat="1" applyFont="1" applyFill="1" applyBorder="1"/>
    <xf numFmtId="0" fontId="4" fillId="0" borderId="0" xfId="0" applyFont="1" applyFill="1" applyBorder="1"/>
    <xf numFmtId="0" fontId="8" fillId="5" borderId="15" xfId="0" applyFont="1" applyFill="1" applyBorder="1"/>
    <xf numFmtId="164" fontId="8" fillId="5" borderId="3" xfId="1" applyFont="1" applyFill="1" applyBorder="1"/>
    <xf numFmtId="164" fontId="8" fillId="5" borderId="3" xfId="1" applyNumberFormat="1" applyFont="1" applyFill="1" applyBorder="1"/>
    <xf numFmtId="0" fontId="8" fillId="0" borderId="0" xfId="0" applyFont="1" applyFill="1" applyBorder="1"/>
    <xf numFmtId="10" fontId="0" fillId="4" borderId="4" xfId="0" applyNumberFormat="1" applyFill="1" applyBorder="1"/>
    <xf numFmtId="0" fontId="0" fillId="4" borderId="0" xfId="0" applyFill="1"/>
    <xf numFmtId="0" fontId="0" fillId="4" borderId="15" xfId="0" applyFill="1" applyBorder="1"/>
    <xf numFmtId="0" fontId="0" fillId="4" borderId="0" xfId="0" applyFill="1" applyBorder="1"/>
    <xf numFmtId="164" fontId="3" fillId="4" borderId="0" xfId="1" applyFont="1" applyFill="1" applyBorder="1"/>
    <xf numFmtId="0" fontId="0" fillId="0" borderId="23" xfId="0" applyFill="1" applyBorder="1"/>
    <xf numFmtId="10" fontId="4" fillId="0" borderId="25" xfId="1" applyNumberFormat="1" applyFont="1" applyBorder="1"/>
    <xf numFmtId="164" fontId="0" fillId="0" borderId="23" xfId="1" applyFont="1" applyBorder="1"/>
    <xf numFmtId="164" fontId="3" fillId="0" borderId="23" xfId="1" applyFont="1" applyFill="1" applyBorder="1"/>
    <xf numFmtId="0" fontId="0" fillId="10" borderId="23" xfId="0" applyFont="1" applyFill="1" applyBorder="1"/>
    <xf numFmtId="0" fontId="0" fillId="0" borderId="23" xfId="0" applyFont="1" applyFill="1" applyBorder="1"/>
    <xf numFmtId="10" fontId="0" fillId="3" borderId="4" xfId="0" applyNumberFormat="1" applyFont="1" applyFill="1" applyBorder="1"/>
    <xf numFmtId="0" fontId="25" fillId="0" borderId="15" xfId="0" applyFont="1" applyFill="1" applyBorder="1"/>
    <xf numFmtId="0" fontId="8" fillId="10" borderId="0" xfId="0" applyFont="1" applyFill="1"/>
    <xf numFmtId="166" fontId="3" fillId="3" borderId="18" xfId="1" applyNumberFormat="1" applyFont="1" applyFill="1" applyBorder="1"/>
    <xf numFmtId="0" fontId="8" fillId="5" borderId="16" xfId="0" applyFont="1" applyFill="1" applyBorder="1"/>
    <xf numFmtId="164" fontId="8" fillId="5" borderId="5" xfId="1" applyFont="1" applyFill="1" applyBorder="1"/>
    <xf numFmtId="10" fontId="8" fillId="5" borderId="6" xfId="0" applyNumberFormat="1" applyFont="1" applyFill="1" applyBorder="1"/>
    <xf numFmtId="166" fontId="8" fillId="5" borderId="5" xfId="1" applyNumberFormat="1" applyFont="1" applyFill="1" applyBorder="1"/>
    <xf numFmtId="0" fontId="4" fillId="11" borderId="7" xfId="0" applyFont="1" applyFill="1" applyBorder="1"/>
    <xf numFmtId="164" fontId="0" fillId="0" borderId="0" xfId="0" applyNumberFormat="1"/>
    <xf numFmtId="164" fontId="3" fillId="4" borderId="3" xfId="1" applyFont="1" applyFill="1" applyBorder="1"/>
    <xf numFmtId="10" fontId="3" fillId="4" borderId="4" xfId="0" applyNumberFormat="1" applyFont="1" applyFill="1" applyBorder="1"/>
    <xf numFmtId="0" fontId="3" fillId="4" borderId="0" xfId="0" applyFont="1" applyFill="1"/>
    <xf numFmtId="164" fontId="3" fillId="0" borderId="0" xfId="1" applyFont="1" applyFill="1" applyBorder="1"/>
    <xf numFmtId="0" fontId="3" fillId="0" borderId="0" xfId="0" applyFont="1" applyFill="1"/>
    <xf numFmtId="0" fontId="3" fillId="10" borderId="0" xfId="0" applyFont="1" applyFill="1"/>
    <xf numFmtId="0" fontId="3" fillId="4" borderId="0" xfId="0" applyFont="1" applyFill="1" applyBorder="1"/>
    <xf numFmtId="164" fontId="3" fillId="0" borderId="3" xfId="1" applyFont="1" applyBorder="1"/>
    <xf numFmtId="0" fontId="3" fillId="0" borderId="0" xfId="0" applyFont="1" applyBorder="1"/>
    <xf numFmtId="164" fontId="0" fillId="0" borderId="3" xfId="0" applyNumberFormat="1" applyFont="1" applyBorder="1"/>
    <xf numFmtId="164" fontId="0" fillId="0" borderId="0" xfId="0" applyNumberFormat="1" applyFont="1" applyBorder="1"/>
    <xf numFmtId="10" fontId="0" fillId="0" borderId="4" xfId="0" applyNumberFormat="1" applyFont="1" applyBorder="1"/>
    <xf numFmtId="0" fontId="0" fillId="0" borderId="0" xfId="0" applyFont="1" applyFill="1"/>
    <xf numFmtId="0" fontId="0" fillId="10" borderId="0" xfId="0" applyFont="1" applyFill="1"/>
    <xf numFmtId="166" fontId="0" fillId="3" borderId="3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10" fontId="3" fillId="3" borderId="4" xfId="0" applyNumberFormat="1" applyFont="1" applyFill="1" applyBorder="1"/>
    <xf numFmtId="0" fontId="3" fillId="0" borderId="0" xfId="0" applyFont="1" applyFill="1" applyBorder="1"/>
    <xf numFmtId="0" fontId="4" fillId="9" borderId="15" xfId="0" applyFont="1" applyFill="1" applyBorder="1" applyAlignment="1">
      <alignment horizontal="center"/>
    </xf>
    <xf numFmtId="0" fontId="0" fillId="4" borderId="0" xfId="0" applyFont="1" applyFill="1"/>
    <xf numFmtId="164" fontId="3" fillId="4" borderId="24" xfId="1" applyFont="1" applyFill="1" applyBorder="1"/>
    <xf numFmtId="10" fontId="3" fillId="4" borderId="25" xfId="0" applyNumberFormat="1" applyFont="1" applyFill="1" applyBorder="1"/>
    <xf numFmtId="0" fontId="3" fillId="4" borderId="23" xfId="0" applyFont="1" applyFill="1" applyBorder="1"/>
    <xf numFmtId="10" fontId="3" fillId="3" borderId="25" xfId="0" applyNumberFormat="1" applyFont="1" applyFill="1" applyBorder="1"/>
    <xf numFmtId="10" fontId="0" fillId="11" borderId="4" xfId="0" applyNumberFormat="1" applyFill="1" applyBorder="1"/>
    <xf numFmtId="10" fontId="0" fillId="11" borderId="19" xfId="0" applyNumberFormat="1" applyFill="1" applyBorder="1"/>
    <xf numFmtId="10" fontId="4" fillId="11" borderId="25" xfId="0" applyNumberFormat="1" applyFont="1" applyFill="1" applyBorder="1"/>
    <xf numFmtId="164" fontId="0" fillId="11" borderId="3" xfId="1" applyNumberFormat="1" applyFont="1" applyFill="1" applyBorder="1"/>
    <xf numFmtId="10" fontId="26" fillId="12" borderId="4" xfId="0" applyNumberFormat="1" applyFont="1" applyFill="1" applyBorder="1"/>
    <xf numFmtId="164" fontId="26" fillId="12" borderId="3" xfId="1" applyNumberFormat="1" applyFont="1" applyFill="1" applyBorder="1"/>
    <xf numFmtId="10" fontId="26" fillId="12" borderId="6" xfId="0" applyNumberFormat="1" applyFont="1" applyFill="1" applyBorder="1"/>
    <xf numFmtId="167" fontId="27" fillId="12" borderId="1" xfId="0" applyNumberFormat="1" applyFont="1" applyFill="1" applyBorder="1" applyAlignment="1">
      <alignment horizontal="center"/>
    </xf>
    <xf numFmtId="170" fontId="28" fillId="12" borderId="2" xfId="1" applyNumberFormat="1" applyFont="1" applyFill="1" applyBorder="1" applyAlignment="1">
      <alignment horizontal="center"/>
    </xf>
    <xf numFmtId="167" fontId="27" fillId="12" borderId="4" xfId="0" applyNumberFormat="1" applyFont="1" applyFill="1" applyBorder="1" applyAlignment="1">
      <alignment horizontal="center"/>
    </xf>
    <xf numFmtId="10" fontId="26" fillId="12" borderId="3" xfId="0" applyNumberFormat="1" applyFont="1" applyFill="1" applyBorder="1" applyAlignment="1">
      <alignment horizontal="center"/>
    </xf>
    <xf numFmtId="10" fontId="26" fillId="12" borderId="4" xfId="0" applyNumberFormat="1" applyFont="1" applyFill="1" applyBorder="1" applyAlignment="1">
      <alignment horizontal="center"/>
    </xf>
    <xf numFmtId="10" fontId="4" fillId="3" borderId="25" xfId="1" applyNumberFormat="1" applyFont="1" applyFill="1" applyBorder="1"/>
    <xf numFmtId="10" fontId="4" fillId="0" borderId="25" xfId="1" applyNumberFormat="1" applyFont="1" applyBorder="1" applyProtection="1"/>
    <xf numFmtId="0" fontId="4" fillId="13" borderId="5" xfId="0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3" fillId="14" borderId="28" xfId="0" applyFont="1" applyFill="1" applyBorder="1" applyAlignment="1">
      <alignment horizontal="center"/>
    </xf>
    <xf numFmtId="0" fontId="4" fillId="14" borderId="30" xfId="0" applyFont="1" applyFill="1" applyBorder="1" applyAlignment="1">
      <alignment horizontal="center"/>
    </xf>
    <xf numFmtId="0" fontId="4" fillId="14" borderId="31" xfId="0" applyFont="1" applyFill="1" applyBorder="1" applyAlignment="1">
      <alignment horizontal="center"/>
    </xf>
    <xf numFmtId="14" fontId="33" fillId="14" borderId="5" xfId="0" applyNumberFormat="1" applyFont="1" applyFill="1" applyBorder="1"/>
    <xf numFmtId="14" fontId="33" fillId="14" borderId="29" xfId="0" applyNumberFormat="1" applyFont="1" applyFill="1" applyBorder="1"/>
    <xf numFmtId="49" fontId="0" fillId="14" borderId="32" xfId="0" applyNumberFormat="1" applyFill="1" applyBorder="1" applyAlignment="1">
      <alignment horizontal="center"/>
    </xf>
    <xf numFmtId="49" fontId="0" fillId="14" borderId="33" xfId="0" applyNumberFormat="1" applyFill="1" applyBorder="1" applyAlignment="1">
      <alignment horizontal="center"/>
    </xf>
    <xf numFmtId="1" fontId="34" fillId="12" borderId="37" xfId="0" applyNumberFormat="1" applyFont="1" applyFill="1" applyBorder="1" applyAlignment="1">
      <alignment horizontal="center"/>
    </xf>
    <xf numFmtId="1" fontId="34" fillId="12" borderId="38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39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10" borderId="0" xfId="0" applyNumberFormat="1" applyFill="1" applyAlignment="1">
      <alignment horizontal="center"/>
    </xf>
    <xf numFmtId="49" fontId="4" fillId="9" borderId="5" xfId="0" applyNumberFormat="1" applyFont="1" applyFill="1" applyBorder="1" applyAlignment="1">
      <alignment horizontal="center"/>
    </xf>
    <xf numFmtId="0" fontId="0" fillId="9" borderId="6" xfId="0" applyNumberFormat="1" applyFill="1" applyBorder="1" applyAlignment="1">
      <alignment horizontal="center"/>
    </xf>
    <xf numFmtId="0" fontId="5" fillId="0" borderId="15" xfId="0" applyFont="1" applyBorder="1"/>
    <xf numFmtId="170" fontId="4" fillId="9" borderId="16" xfId="0" applyNumberFormat="1" applyFont="1" applyFill="1" applyBorder="1" applyAlignment="1">
      <alignment horizontal="center"/>
    </xf>
    <xf numFmtId="0" fontId="0" fillId="0" borderId="3" xfId="0" applyBorder="1" applyAlignment="1"/>
    <xf numFmtId="10" fontId="0" fillId="0" borderId="4" xfId="0" applyNumberFormat="1" applyBorder="1" applyAlignment="1"/>
    <xf numFmtId="0" fontId="4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2" fillId="11" borderId="3" xfId="0" applyFont="1" applyFill="1" applyBorder="1"/>
    <xf numFmtId="10" fontId="22" fillId="11" borderId="4" xfId="0" applyNumberFormat="1" applyFont="1" applyFill="1" applyBorder="1"/>
    <xf numFmtId="0" fontId="26" fillId="12" borderId="5" xfId="0" applyFont="1" applyFill="1" applyBorder="1" applyAlignment="1">
      <alignment horizontal="center"/>
    </xf>
    <xf numFmtId="0" fontId="27" fillId="12" borderId="6" xfId="0" applyFont="1" applyFill="1" applyBorder="1" applyAlignment="1">
      <alignment horizontal="center"/>
    </xf>
    <xf numFmtId="164" fontId="7" fillId="11" borderId="3" xfId="1" applyNumberFormat="1" applyFont="1" applyFill="1" applyBorder="1" applyAlignment="1">
      <alignment horizontal="center"/>
    </xf>
    <xf numFmtId="164" fontId="3" fillId="11" borderId="3" xfId="1" applyNumberFormat="1" applyFont="1" applyFill="1" applyBorder="1"/>
    <xf numFmtId="164" fontId="0" fillId="11" borderId="24" xfId="1" applyNumberFormat="1" applyFont="1" applyFill="1" applyBorder="1"/>
    <xf numFmtId="164" fontId="4" fillId="11" borderId="27" xfId="1" applyNumberFormat="1" applyFont="1" applyFill="1" applyBorder="1"/>
    <xf numFmtId="164" fontId="4" fillId="11" borderId="24" xfId="1" applyNumberFormat="1" applyFont="1" applyFill="1" applyBorder="1"/>
    <xf numFmtId="164" fontId="3" fillId="11" borderId="18" xfId="1" applyNumberFormat="1" applyFont="1" applyFill="1" applyBorder="1"/>
    <xf numFmtId="164" fontId="26" fillId="12" borderId="5" xfId="1" applyNumberFormat="1" applyFont="1" applyFill="1" applyBorder="1"/>
    <xf numFmtId="10" fontId="22" fillId="9" borderId="3" xfId="0" applyNumberFormat="1" applyFont="1" applyFill="1" applyBorder="1" applyAlignment="1" applyProtection="1">
      <alignment horizontal="center"/>
      <protection locked="0"/>
    </xf>
    <xf numFmtId="10" fontId="6" fillId="11" borderId="4" xfId="0" applyNumberFormat="1" applyFont="1" applyFill="1" applyBorder="1" applyProtection="1">
      <protection locked="0"/>
    </xf>
    <xf numFmtId="10" fontId="6" fillId="11" borderId="25" xfId="0" applyNumberFormat="1" applyFont="1" applyFill="1" applyBorder="1" applyProtection="1">
      <protection locked="0"/>
    </xf>
    <xf numFmtId="10" fontId="6" fillId="11" borderId="25" xfId="1" applyNumberFormat="1" applyFont="1" applyFill="1" applyBorder="1" applyProtection="1">
      <protection locked="0"/>
    </xf>
    <xf numFmtId="1" fontId="27" fillId="12" borderId="46" xfId="0" applyNumberFormat="1" applyFont="1" applyFill="1" applyBorder="1" applyAlignment="1">
      <alignment horizontal="center"/>
    </xf>
    <xf numFmtId="171" fontId="4" fillId="0" borderId="47" xfId="0" applyNumberFormat="1" applyFont="1" applyBorder="1"/>
    <xf numFmtId="171" fontId="4" fillId="0" borderId="45" xfId="0" applyNumberFormat="1" applyFont="1" applyBorder="1"/>
    <xf numFmtId="171" fontId="4" fillId="0" borderId="50" xfId="0" applyNumberFormat="1" applyFont="1" applyBorder="1"/>
    <xf numFmtId="171" fontId="4" fillId="0" borderId="53" xfId="0" applyNumberFormat="1" applyFont="1" applyBorder="1"/>
    <xf numFmtId="171" fontId="4" fillId="0" borderId="54" xfId="0" applyNumberFormat="1" applyFont="1" applyBorder="1"/>
    <xf numFmtId="1" fontId="4" fillId="0" borderId="45" xfId="0" applyNumberFormat="1" applyFont="1" applyBorder="1" applyAlignment="1">
      <alignment horizontal="center"/>
    </xf>
    <xf numFmtId="1" fontId="0" fillId="15" borderId="58" xfId="0" applyNumberFormat="1" applyFill="1" applyBorder="1" applyAlignment="1">
      <alignment horizontal="center" wrapText="1"/>
    </xf>
    <xf numFmtId="171" fontId="4" fillId="0" borderId="55" xfId="0" applyNumberFormat="1" applyFont="1" applyBorder="1" applyAlignment="1">
      <alignment wrapText="1"/>
    </xf>
    <xf numFmtId="171" fontId="0" fillId="15" borderId="44" xfId="0" applyNumberFormat="1" applyFill="1" applyBorder="1" applyAlignment="1">
      <alignment wrapText="1"/>
    </xf>
    <xf numFmtId="171" fontId="4" fillId="0" borderId="56" xfId="0" applyNumberFormat="1" applyFont="1" applyBorder="1" applyAlignment="1">
      <alignment wrapText="1"/>
    </xf>
    <xf numFmtId="171" fontId="0" fillId="15" borderId="40" xfId="0" applyNumberFormat="1" applyFill="1" applyBorder="1" applyAlignment="1">
      <alignment wrapText="1"/>
    </xf>
    <xf numFmtId="171" fontId="4" fillId="0" borderId="57" xfId="0" applyNumberFormat="1" applyFont="1" applyBorder="1" applyAlignment="1">
      <alignment wrapText="1"/>
    </xf>
    <xf numFmtId="171" fontId="4" fillId="15" borderId="58" xfId="0" applyNumberFormat="1" applyFont="1" applyFill="1" applyBorder="1"/>
    <xf numFmtId="171" fontId="4" fillId="0" borderId="55" xfId="0" applyNumberFormat="1" applyFont="1" applyBorder="1"/>
    <xf numFmtId="171" fontId="4" fillId="15" borderId="44" xfId="0" applyNumberFormat="1" applyFont="1" applyFill="1" applyBorder="1"/>
    <xf numFmtId="171" fontId="4" fillId="0" borderId="56" xfId="0" applyNumberFormat="1" applyFont="1" applyBorder="1"/>
    <xf numFmtId="171" fontId="4" fillId="15" borderId="43" xfId="0" applyNumberFormat="1" applyFont="1" applyFill="1" applyBorder="1"/>
    <xf numFmtId="171" fontId="4" fillId="0" borderId="60" xfId="0" applyNumberFormat="1" applyFont="1" applyBorder="1"/>
    <xf numFmtId="1" fontId="0" fillId="15" borderId="45" xfId="0" applyNumberFormat="1" applyFill="1" applyBorder="1" applyAlignment="1">
      <alignment horizontal="center" wrapText="1"/>
    </xf>
    <xf numFmtId="171" fontId="4" fillId="0" borderId="50" xfId="0" applyNumberFormat="1" applyFont="1" applyBorder="1" applyAlignment="1">
      <alignment wrapText="1"/>
    </xf>
    <xf numFmtId="171" fontId="0" fillId="15" borderId="58" xfId="0" applyNumberFormat="1" applyFill="1" applyBorder="1" applyAlignment="1">
      <alignment wrapText="1"/>
    </xf>
    <xf numFmtId="0" fontId="4" fillId="0" borderId="15" xfId="0" applyFont="1" applyFill="1" applyBorder="1"/>
    <xf numFmtId="164" fontId="36" fillId="0" borderId="3" xfId="1" applyFont="1" applyFill="1" applyBorder="1"/>
    <xf numFmtId="10" fontId="0" fillId="0" borderId="4" xfId="0" applyNumberFormat="1" applyFill="1" applyBorder="1"/>
    <xf numFmtId="164" fontId="0" fillId="0" borderId="3" xfId="1" applyFont="1" applyFill="1" applyBorder="1"/>
    <xf numFmtId="0" fontId="0" fillId="0" borderId="15" xfId="0" applyFont="1" applyFill="1" applyBorder="1"/>
    <xf numFmtId="164" fontId="3" fillId="0" borderId="3" xfId="1" applyNumberFormat="1" applyFont="1" applyFill="1" applyBorder="1"/>
    <xf numFmtId="10" fontId="3" fillId="0" borderId="4" xfId="0" applyNumberFormat="1" applyFont="1" applyFill="1" applyBorder="1"/>
    <xf numFmtId="10" fontId="0" fillId="0" borderId="4" xfId="0" applyNumberFormat="1" applyFont="1" applyFill="1" applyBorder="1"/>
    <xf numFmtId="0" fontId="0" fillId="0" borderId="17" xfId="0" applyFill="1" applyBorder="1"/>
    <xf numFmtId="165" fontId="0" fillId="0" borderId="18" xfId="1" applyNumberFormat="1" applyFont="1" applyFill="1" applyBorder="1"/>
    <xf numFmtId="10" fontId="0" fillId="0" borderId="19" xfId="0" applyNumberFormat="1" applyFill="1" applyBorder="1"/>
    <xf numFmtId="0" fontId="0" fillId="0" borderId="0" xfId="0" applyFill="1" applyBorder="1" applyAlignment="1">
      <alignment horizontal="center"/>
    </xf>
    <xf numFmtId="0" fontId="46" fillId="0" borderId="46" xfId="0" applyFont="1" applyFill="1" applyBorder="1" applyAlignment="1">
      <alignment horizontal="center"/>
    </xf>
    <xf numFmtId="0" fontId="6" fillId="0" borderId="46" xfId="0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Border="1" applyProtection="1">
      <protection locked="0"/>
    </xf>
    <xf numFmtId="167" fontId="0" fillId="0" borderId="50" xfId="0" applyNumberFormat="1" applyBorder="1" applyProtection="1">
      <protection locked="0"/>
    </xf>
    <xf numFmtId="167" fontId="37" fillId="0" borderId="50" xfId="0" applyNumberFormat="1" applyFont="1" applyBorder="1" applyProtection="1">
      <protection locked="0"/>
    </xf>
    <xf numFmtId="167" fontId="0" fillId="0" borderId="54" xfId="0" applyNumberFormat="1" applyBorder="1" applyProtection="1">
      <protection locked="0"/>
    </xf>
    <xf numFmtId="167" fontId="0" fillId="0" borderId="47" xfId="0" applyNumberFormat="1" applyBorder="1" applyAlignment="1" applyProtection="1">
      <alignment horizontal="center"/>
      <protection locked="0"/>
    </xf>
    <xf numFmtId="167" fontId="0" fillId="0" borderId="48" xfId="0" applyNumberFormat="1" applyBorder="1" applyAlignment="1" applyProtection="1">
      <alignment horizontal="center"/>
      <protection locked="0"/>
    </xf>
    <xf numFmtId="167" fontId="0" fillId="0" borderId="41" xfId="0" applyNumberFormat="1" applyBorder="1" applyAlignment="1" applyProtection="1">
      <alignment horizontal="center"/>
      <protection locked="0"/>
    </xf>
    <xf numFmtId="167" fontId="0" fillId="0" borderId="49" xfId="0" applyNumberFormat="1" applyBorder="1" applyAlignment="1" applyProtection="1">
      <alignment horizontal="center"/>
      <protection locked="0"/>
    </xf>
    <xf numFmtId="167" fontId="0" fillId="0" borderId="50" xfId="0" applyNumberFormat="1" applyBorder="1" applyAlignment="1" applyProtection="1">
      <alignment horizontal="center"/>
      <protection locked="0"/>
    </xf>
    <xf numFmtId="167" fontId="0" fillId="0" borderId="51" xfId="0" applyNumberFormat="1" applyBorder="1" applyAlignment="1" applyProtection="1">
      <alignment horizontal="center"/>
      <protection locked="0"/>
    </xf>
    <xf numFmtId="167" fontId="0" fillId="0" borderId="42" xfId="0" applyNumberFormat="1" applyBorder="1" applyAlignment="1" applyProtection="1">
      <alignment horizontal="center"/>
      <protection locked="0"/>
    </xf>
    <xf numFmtId="167" fontId="6" fillId="0" borderId="50" xfId="0" applyNumberFormat="1" applyFont="1" applyBorder="1" applyAlignment="1" applyProtection="1">
      <alignment horizontal="center"/>
      <protection locked="0"/>
    </xf>
    <xf numFmtId="167" fontId="0" fillId="0" borderId="52" xfId="0" applyNumberFormat="1" applyBorder="1" applyAlignment="1" applyProtection="1">
      <alignment horizontal="center"/>
      <protection locked="0"/>
    </xf>
    <xf numFmtId="167" fontId="37" fillId="0" borderId="50" xfId="0" applyNumberFormat="1" applyFont="1" applyBorder="1" applyAlignment="1" applyProtection="1">
      <alignment horizontal="center"/>
      <protection locked="0"/>
    </xf>
    <xf numFmtId="167" fontId="38" fillId="0" borderId="50" xfId="0" applyNumberFormat="1" applyFont="1" applyBorder="1" applyAlignment="1" applyProtection="1">
      <alignment horizontal="center"/>
      <protection locked="0"/>
    </xf>
    <xf numFmtId="167" fontId="38" fillId="0" borderId="54" xfId="0" applyNumberFormat="1" applyFont="1" applyBorder="1" applyProtection="1">
      <protection locked="0"/>
    </xf>
    <xf numFmtId="167" fontId="39" fillId="0" borderId="54" xfId="0" applyNumberFormat="1" applyFont="1" applyBorder="1" applyAlignment="1" applyProtection="1">
      <alignment horizontal="center"/>
      <protection locked="0"/>
    </xf>
    <xf numFmtId="167" fontId="0" fillId="0" borderId="54" xfId="0" applyNumberFormat="1" applyBorder="1" applyAlignment="1" applyProtection="1">
      <alignment horizontal="center"/>
      <protection locked="0"/>
    </xf>
    <xf numFmtId="167" fontId="38" fillId="0" borderId="54" xfId="0" applyNumberFormat="1" applyFon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167" fontId="39" fillId="0" borderId="50" xfId="0" applyNumberFormat="1" applyFont="1" applyBorder="1" applyProtection="1">
      <protection locked="0"/>
    </xf>
    <xf numFmtId="167" fontId="38" fillId="0" borderId="50" xfId="0" applyNumberFormat="1" applyFont="1" applyBorder="1" applyProtection="1">
      <protection locked="0"/>
    </xf>
    <xf numFmtId="167" fontId="0" fillId="0" borderId="55" xfId="0" applyNumberFormat="1" applyBorder="1" applyAlignment="1" applyProtection="1">
      <alignment horizontal="center"/>
      <protection locked="0"/>
    </xf>
    <xf numFmtId="167" fontId="0" fillId="0" borderId="56" xfId="0" applyNumberFormat="1" applyBorder="1" applyAlignment="1" applyProtection="1">
      <alignment horizontal="center"/>
      <protection locked="0"/>
    </xf>
    <xf numFmtId="167" fontId="0" fillId="0" borderId="57" xfId="0" applyNumberFormat="1" applyBorder="1" applyAlignment="1" applyProtection="1">
      <alignment horizontal="center"/>
      <protection locked="0"/>
    </xf>
    <xf numFmtId="167" fontId="37" fillId="0" borderId="54" xfId="0" applyNumberFormat="1" applyFont="1" applyBorder="1" applyAlignment="1" applyProtection="1">
      <alignment horizontal="center"/>
      <protection locked="0"/>
    </xf>
    <xf numFmtId="167" fontId="40" fillId="0" borderId="54" xfId="0" applyNumberFormat="1" applyFont="1" applyBorder="1" applyAlignment="1" applyProtection="1">
      <alignment horizontal="center"/>
      <protection locked="0"/>
    </xf>
    <xf numFmtId="167" fontId="41" fillId="0" borderId="50" xfId="0" applyNumberFormat="1" applyFont="1" applyBorder="1" applyAlignment="1" applyProtection="1">
      <alignment horizontal="center"/>
      <protection locked="0"/>
    </xf>
    <xf numFmtId="167" fontId="40" fillId="0" borderId="50" xfId="0" applyNumberFormat="1" applyFont="1" applyBorder="1" applyAlignment="1" applyProtection="1">
      <alignment horizontal="center"/>
      <protection locked="0"/>
    </xf>
    <xf numFmtId="167" fontId="40" fillId="0" borderId="50" xfId="0" applyNumberFormat="1" applyFont="1" applyBorder="1" applyProtection="1">
      <protection locked="0"/>
    </xf>
    <xf numFmtId="167" fontId="42" fillId="0" borderId="50" xfId="0" applyNumberFormat="1" applyFont="1" applyBorder="1" applyProtection="1">
      <protection locked="0"/>
    </xf>
    <xf numFmtId="167" fontId="43" fillId="0" borderId="50" xfId="0" applyNumberFormat="1" applyFont="1" applyBorder="1" applyProtection="1">
      <protection locked="0"/>
    </xf>
    <xf numFmtId="167" fontId="37" fillId="0" borderId="57" xfId="0" applyNumberFormat="1" applyFont="1" applyBorder="1" applyAlignment="1" applyProtection="1">
      <alignment horizontal="center"/>
      <protection locked="0"/>
    </xf>
    <xf numFmtId="167" fontId="40" fillId="0" borderId="52" xfId="0" applyNumberFormat="1" applyFont="1" applyBorder="1" applyAlignment="1" applyProtection="1">
      <alignment horizontal="center"/>
      <protection locked="0"/>
    </xf>
    <xf numFmtId="167" fontId="37" fillId="0" borderId="52" xfId="0" applyNumberFormat="1" applyFont="1" applyBorder="1" applyAlignment="1" applyProtection="1">
      <alignment horizontal="center"/>
      <protection locked="0"/>
    </xf>
    <xf numFmtId="167" fontId="41" fillId="0" borderId="52" xfId="0" applyNumberFormat="1" applyFont="1" applyBorder="1" applyAlignment="1" applyProtection="1">
      <alignment horizontal="center"/>
      <protection locked="0"/>
    </xf>
    <xf numFmtId="167" fontId="43" fillId="0" borderId="54" xfId="0" applyNumberFormat="1" applyFont="1" applyBorder="1" applyProtection="1">
      <protection locked="0"/>
    </xf>
    <xf numFmtId="167" fontId="0" fillId="0" borderId="51" xfId="0" applyNumberFormat="1" applyBorder="1" applyAlignment="1" applyProtection="1">
      <alignment horizontal="center" wrapText="1"/>
      <protection locked="0"/>
    </xf>
    <xf numFmtId="167" fontId="38" fillId="0" borderId="42" xfId="0" applyNumberFormat="1" applyFont="1" applyBorder="1" applyAlignment="1" applyProtection="1">
      <alignment horizontal="center"/>
      <protection locked="0"/>
    </xf>
    <xf numFmtId="167" fontId="0" fillId="0" borderId="55" xfId="0" applyNumberFormat="1" applyBorder="1" applyAlignment="1" applyProtection="1">
      <alignment horizontal="center" wrapText="1"/>
      <protection locked="0"/>
    </xf>
    <xf numFmtId="167" fontId="0" fillId="0" borderId="56" xfId="0" applyNumberFormat="1" applyBorder="1" applyAlignment="1" applyProtection="1">
      <alignment horizontal="center" wrapText="1"/>
      <protection locked="0"/>
    </xf>
    <xf numFmtId="167" fontId="0" fillId="0" borderId="4" xfId="0" applyNumberFormat="1" applyBorder="1" applyAlignment="1" applyProtection="1">
      <alignment horizontal="center" wrapText="1"/>
      <protection locked="0"/>
    </xf>
    <xf numFmtId="167" fontId="0" fillId="0" borderId="55" xfId="0" applyNumberFormat="1" applyBorder="1" applyAlignment="1" applyProtection="1">
      <alignment wrapText="1"/>
      <protection locked="0"/>
    </xf>
    <xf numFmtId="167" fontId="0" fillId="0" borderId="59" xfId="0" applyNumberFormat="1" applyBorder="1" applyAlignment="1" applyProtection="1">
      <alignment horizontal="center" wrapText="1"/>
      <protection locked="0"/>
    </xf>
    <xf numFmtId="167" fontId="0" fillId="0" borderId="60" xfId="0" applyNumberFormat="1" applyBorder="1" applyAlignment="1" applyProtection="1">
      <alignment wrapText="1"/>
      <protection locked="0"/>
    </xf>
    <xf numFmtId="167" fontId="0" fillId="0" borderId="54" xfId="0" applyNumberFormat="1" applyBorder="1" applyAlignment="1" applyProtection="1">
      <alignment wrapText="1"/>
      <protection locked="0"/>
    </xf>
    <xf numFmtId="167" fontId="0" fillId="0" borderId="60" xfId="0" applyNumberFormat="1" applyBorder="1" applyAlignment="1" applyProtection="1">
      <alignment horizontal="center"/>
      <protection locked="0"/>
    </xf>
    <xf numFmtId="167" fontId="6" fillId="0" borderId="54" xfId="0" applyNumberFormat="1" applyFont="1" applyBorder="1" applyAlignment="1" applyProtection="1">
      <alignment horizontal="center"/>
      <protection locked="0"/>
    </xf>
    <xf numFmtId="167" fontId="0" fillId="0" borderId="60" xfId="0" applyNumberFormat="1" applyBorder="1" applyAlignment="1" applyProtection="1">
      <alignment horizontal="center" wrapText="1"/>
      <protection locked="0"/>
    </xf>
    <xf numFmtId="167" fontId="0" fillId="0" borderId="54" xfId="0" applyNumberFormat="1" applyBorder="1" applyAlignment="1" applyProtection="1">
      <alignment horizontal="center" wrapText="1"/>
      <protection locked="0"/>
    </xf>
    <xf numFmtId="167" fontId="6" fillId="0" borderId="61" xfId="0" applyNumberFormat="1" applyFont="1" applyBorder="1" applyAlignment="1" applyProtection="1">
      <alignment horizontal="center" wrapText="1"/>
      <protection locked="0"/>
    </xf>
    <xf numFmtId="167" fontId="0" fillId="0" borderId="50" xfId="0" applyNumberFormat="1" applyBorder="1" applyAlignment="1" applyProtection="1">
      <alignment wrapText="1"/>
      <protection locked="0"/>
    </xf>
    <xf numFmtId="167" fontId="0" fillId="0" borderId="50" xfId="0" applyNumberFormat="1" applyBorder="1" applyAlignment="1" applyProtection="1">
      <alignment horizontal="center" wrapText="1"/>
      <protection locked="0"/>
    </xf>
    <xf numFmtId="167" fontId="0" fillId="0" borderId="52" xfId="0" applyNumberFormat="1" applyBorder="1" applyAlignment="1" applyProtection="1">
      <alignment horizontal="center" wrapText="1"/>
      <protection locked="0"/>
    </xf>
    <xf numFmtId="167" fontId="6" fillId="0" borderId="55" xfId="0" applyNumberFormat="1" applyFont="1" applyBorder="1" applyAlignment="1" applyProtection="1">
      <alignment horizontal="center" wrapText="1"/>
      <protection locked="0"/>
    </xf>
    <xf numFmtId="167" fontId="0" fillId="0" borderId="56" xfId="0" applyNumberFormat="1" applyBorder="1" applyAlignment="1" applyProtection="1">
      <alignment wrapText="1"/>
      <protection locked="0"/>
    </xf>
    <xf numFmtId="167" fontId="0" fillId="0" borderId="56" xfId="0" applyNumberFormat="1" applyBorder="1" applyProtection="1">
      <protection locked="0"/>
    </xf>
    <xf numFmtId="167" fontId="0" fillId="0" borderId="59" xfId="0" applyNumberFormat="1" applyBorder="1" applyAlignment="1" applyProtection="1">
      <alignment horizontal="center"/>
      <protection locked="0"/>
    </xf>
    <xf numFmtId="167" fontId="0" fillId="0" borderId="60" xfId="0" applyNumberFormat="1" applyBorder="1" applyProtection="1">
      <protection locked="0"/>
    </xf>
    <xf numFmtId="167" fontId="0" fillId="0" borderId="61" xfId="0" applyNumberFormat="1" applyBorder="1" applyAlignment="1" applyProtection="1">
      <alignment horizontal="center"/>
      <protection locked="0"/>
    </xf>
    <xf numFmtId="0" fontId="47" fillId="2" borderId="14" xfId="0" applyFont="1" applyFill="1" applyBorder="1" applyAlignment="1" applyProtection="1">
      <alignment horizontal="left"/>
      <protection locked="0"/>
    </xf>
    <xf numFmtId="0" fontId="47" fillId="2" borderId="15" xfId="0" applyFont="1" applyFill="1" applyBorder="1" applyAlignment="1" applyProtection="1">
      <alignment horizontal="left"/>
      <protection locked="0"/>
    </xf>
    <xf numFmtId="0" fontId="47" fillId="2" borderId="16" xfId="0" applyFont="1" applyFill="1" applyBorder="1" applyAlignment="1" applyProtection="1">
      <alignment horizontal="left"/>
      <protection locked="0"/>
    </xf>
    <xf numFmtId="9" fontId="6" fillId="11" borderId="8" xfId="0" applyNumberFormat="1" applyFont="1" applyFill="1" applyBorder="1" applyAlignment="1" applyProtection="1">
      <alignment horizontal="center"/>
      <protection locked="0"/>
    </xf>
    <xf numFmtId="3" fontId="6" fillId="11" borderId="35" xfId="0" applyNumberFormat="1" applyFont="1" applyFill="1" applyBorder="1" applyAlignment="1" applyProtection="1">
      <alignment horizontal="center"/>
      <protection locked="0"/>
    </xf>
    <xf numFmtId="3" fontId="35" fillId="12" borderId="35" xfId="0" applyNumberFormat="1" applyFont="1" applyFill="1" applyBorder="1" applyAlignment="1">
      <alignment horizontal="center"/>
    </xf>
    <xf numFmtId="3" fontId="35" fillId="12" borderId="36" xfId="0" applyNumberFormat="1" applyFont="1" applyFill="1" applyBorder="1" applyAlignment="1">
      <alignment horizontal="center"/>
    </xf>
    <xf numFmtId="3" fontId="21" fillId="2" borderId="15" xfId="0" applyNumberFormat="1" applyFont="1" applyFill="1" applyBorder="1" applyAlignment="1">
      <alignment horizontal="center"/>
    </xf>
    <xf numFmtId="49" fontId="46" fillId="9" borderId="14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Protection="1">
      <protection locked="0"/>
    </xf>
    <xf numFmtId="0" fontId="49" fillId="0" borderId="0" xfId="190"/>
    <xf numFmtId="164" fontId="50" fillId="0" borderId="0" xfId="6" applyNumberFormat="1" applyFont="1" applyAlignment="1">
      <alignment horizontal="center"/>
    </xf>
    <xf numFmtId="0" fontId="3" fillId="0" borderId="0" xfId="190" applyFont="1"/>
    <xf numFmtId="0" fontId="4" fillId="0" borderId="0" xfId="190" applyFont="1" applyAlignment="1">
      <alignment horizontal="center"/>
    </xf>
    <xf numFmtId="164" fontId="51" fillId="16" borderId="46" xfId="190" applyNumberFormat="1" applyFont="1" applyFill="1" applyBorder="1" applyAlignment="1">
      <alignment horizontal="center"/>
    </xf>
    <xf numFmtId="164" fontId="51" fillId="16" borderId="62" xfId="190" applyNumberFormat="1" applyFont="1" applyFill="1" applyBorder="1" applyAlignment="1">
      <alignment horizontal="center"/>
    </xf>
    <xf numFmtId="164" fontId="51" fillId="16" borderId="7" xfId="190" applyNumberFormat="1" applyFont="1" applyFill="1" applyBorder="1" applyAlignment="1">
      <alignment horizontal="center"/>
    </xf>
    <xf numFmtId="0" fontId="52" fillId="17" borderId="46" xfId="190" applyFont="1" applyFill="1" applyBorder="1"/>
    <xf numFmtId="0" fontId="50" fillId="0" borderId="0" xfId="190" applyFont="1" applyAlignment="1">
      <alignment horizontal="center"/>
    </xf>
    <xf numFmtId="164" fontId="50" fillId="18" borderId="4" xfId="190" applyNumberFormat="1" applyFont="1" applyFill="1" applyBorder="1" applyAlignment="1">
      <alignment horizontal="center"/>
    </xf>
    <xf numFmtId="164" fontId="50" fillId="17" borderId="0" xfId="190" applyNumberFormat="1" applyFont="1" applyFill="1" applyAlignment="1">
      <alignment horizontal="center"/>
    </xf>
    <xf numFmtId="164" fontId="50" fillId="18" borderId="3" xfId="190" applyNumberFormat="1" applyFont="1" applyFill="1" applyBorder="1" applyAlignment="1">
      <alignment horizontal="center"/>
    </xf>
    <xf numFmtId="0" fontId="4" fillId="0" borderId="0" xfId="190" applyFont="1"/>
    <xf numFmtId="0" fontId="53" fillId="0" borderId="0" xfId="190" applyFont="1"/>
    <xf numFmtId="0" fontId="55" fillId="0" borderId="0" xfId="191" applyFont="1"/>
    <xf numFmtId="0" fontId="3" fillId="15" borderId="0" xfId="190" applyFont="1" applyFill="1"/>
    <xf numFmtId="0" fontId="56" fillId="15" borderId="0" xfId="190" applyFont="1" applyFill="1"/>
    <xf numFmtId="0" fontId="50" fillId="15" borderId="0" xfId="190" applyFont="1" applyFill="1" applyAlignment="1">
      <alignment horizontal="center"/>
    </xf>
    <xf numFmtId="164" fontId="50" fillId="12" borderId="8" xfId="6" applyNumberFormat="1" applyFont="1" applyFill="1" applyBorder="1" applyAlignment="1">
      <alignment horizontal="center"/>
    </xf>
    <xf numFmtId="164" fontId="50" fillId="12" borderId="62" xfId="6" applyNumberFormat="1" applyFont="1" applyFill="1" applyBorder="1" applyAlignment="1">
      <alignment horizontal="center"/>
    </xf>
    <xf numFmtId="164" fontId="50" fillId="12" borderId="7" xfId="6" applyNumberFormat="1" applyFont="1" applyFill="1" applyBorder="1" applyAlignment="1">
      <alignment horizontal="center"/>
    </xf>
    <xf numFmtId="0" fontId="57" fillId="5" borderId="46" xfId="191" applyFont="1" applyFill="1" applyBorder="1" applyAlignment="1"/>
    <xf numFmtId="164" fontId="50" fillId="14" borderId="4" xfId="6" applyNumberFormat="1" applyFont="1" applyFill="1" applyBorder="1" applyAlignment="1">
      <alignment horizontal="center"/>
    </xf>
    <xf numFmtId="164" fontId="50" fillId="5" borderId="0" xfId="6" applyNumberFormat="1" applyFont="1" applyFill="1" applyBorder="1" applyAlignment="1">
      <alignment horizontal="center"/>
    </xf>
    <xf numFmtId="164" fontId="50" fillId="14" borderId="3" xfId="6" applyNumberFormat="1" applyFont="1" applyFill="1" applyBorder="1" applyAlignment="1">
      <alignment horizontal="center"/>
    </xf>
    <xf numFmtId="0" fontId="58" fillId="0" borderId="0" xfId="190" applyFont="1"/>
    <xf numFmtId="0" fontId="59" fillId="0" borderId="0" xfId="190" applyFont="1"/>
    <xf numFmtId="0" fontId="60" fillId="0" borderId="0" xfId="190" applyFont="1"/>
    <xf numFmtId="164" fontId="61" fillId="14" borderId="3" xfId="6" applyNumberFormat="1" applyFont="1" applyFill="1" applyBorder="1" applyAlignment="1">
      <alignment horizontal="center"/>
    </xf>
    <xf numFmtId="0" fontId="62" fillId="0" borderId="0" xfId="190" applyFont="1"/>
    <xf numFmtId="0" fontId="63" fillId="14" borderId="0" xfId="191" applyFont="1" applyFill="1"/>
    <xf numFmtId="0" fontId="54" fillId="0" borderId="0" xfId="191"/>
    <xf numFmtId="0" fontId="3" fillId="4" borderId="0" xfId="190" applyFont="1" applyFill="1"/>
    <xf numFmtId="0" fontId="64" fillId="4" borderId="0" xfId="190" applyFont="1" applyFill="1"/>
    <xf numFmtId="0" fontId="65" fillId="0" borderId="0" xfId="190" applyFont="1"/>
    <xf numFmtId="0" fontId="63" fillId="14" borderId="0" xfId="191" applyFont="1" applyFill="1" applyAlignment="1"/>
    <xf numFmtId="0" fontId="66" fillId="4" borderId="0" xfId="190" applyFont="1" applyFill="1"/>
    <xf numFmtId="0" fontId="63" fillId="14" borderId="0" xfId="191" applyFont="1" applyFill="1" applyBorder="1" applyAlignment="1"/>
    <xf numFmtId="169" fontId="67" fillId="14" borderId="4" xfId="6" applyFont="1" applyFill="1" applyBorder="1" applyAlignment="1">
      <alignment horizontal="center"/>
    </xf>
    <xf numFmtId="169" fontId="67" fillId="5" borderId="0" xfId="6" applyFont="1" applyFill="1" applyBorder="1" applyAlignment="1">
      <alignment horizontal="center"/>
    </xf>
    <xf numFmtId="169" fontId="67" fillId="14" borderId="3" xfId="6" applyFont="1" applyFill="1" applyBorder="1" applyAlignment="1">
      <alignment horizontal="center"/>
    </xf>
    <xf numFmtId="0" fontId="49" fillId="4" borderId="0" xfId="190" applyFill="1"/>
    <xf numFmtId="0" fontId="68" fillId="0" borderId="0" xfId="190" applyFont="1"/>
    <xf numFmtId="0" fontId="7" fillId="4" borderId="0" xfId="190" applyFont="1" applyFill="1"/>
    <xf numFmtId="171" fontId="69" fillId="14" borderId="16" xfId="190" applyNumberFormat="1" applyFont="1" applyFill="1" applyBorder="1" applyAlignment="1">
      <alignment horizontal="left" wrapText="1"/>
    </xf>
    <xf numFmtId="0" fontId="55" fillId="14" borderId="15" xfId="191" applyFont="1" applyFill="1" applyBorder="1" applyAlignment="1">
      <alignment wrapText="1"/>
    </xf>
    <xf numFmtId="0" fontId="70" fillId="14" borderId="14" xfId="190" applyFont="1" applyFill="1" applyBorder="1" applyAlignment="1">
      <alignment wrapText="1"/>
    </xf>
    <xf numFmtId="166" fontId="0" fillId="0" borderId="0" xfId="0" applyNumberFormat="1" applyFill="1" applyBorder="1"/>
    <xf numFmtId="166" fontId="71" fillId="12" borderId="0" xfId="0" applyNumberFormat="1" applyFont="1" applyFill="1" applyBorder="1"/>
    <xf numFmtId="0" fontId="3" fillId="0" borderId="0" xfId="9"/>
    <xf numFmtId="0" fontId="3" fillId="0" borderId="0" xfId="9" applyAlignment="1">
      <alignment horizontal="center"/>
    </xf>
    <xf numFmtId="164" fontId="3" fillId="0" borderId="0" xfId="9" applyNumberFormat="1"/>
    <xf numFmtId="0" fontId="26" fillId="4" borderId="0" xfId="9" applyFont="1" applyFill="1"/>
    <xf numFmtId="0" fontId="4" fillId="0" borderId="0" xfId="9" applyFont="1"/>
    <xf numFmtId="0" fontId="3" fillId="0" borderId="0" xfId="9"/>
    <xf numFmtId="164" fontId="24" fillId="0" borderId="0" xfId="9" applyNumberFormat="1" applyFont="1"/>
    <xf numFmtId="0" fontId="27" fillId="4" borderId="0" xfId="9" applyFont="1" applyFill="1"/>
    <xf numFmtId="10" fontId="4" fillId="0" borderId="0" xfId="9" applyNumberFormat="1" applyFont="1" applyAlignment="1">
      <alignment horizontal="center"/>
    </xf>
    <xf numFmtId="164" fontId="4" fillId="0" borderId="0" xfId="9" applyNumberFormat="1" applyFont="1"/>
    <xf numFmtId="0" fontId="4" fillId="0" borderId="0" xfId="9" applyFont="1" applyAlignment="1">
      <alignment horizontal="right"/>
    </xf>
    <xf numFmtId="10" fontId="5" fillId="0" borderId="0" xfId="9" applyNumberFormat="1" applyFont="1" applyAlignment="1">
      <alignment horizontal="center"/>
    </xf>
    <xf numFmtId="0" fontId="68" fillId="0" borderId="0" xfId="9" applyFont="1"/>
    <xf numFmtId="17" fontId="58" fillId="0" borderId="0" xfId="9" applyNumberFormat="1" applyFont="1"/>
    <xf numFmtId="0" fontId="4" fillId="0" borderId="0" xfId="9" applyFont="1" applyAlignment="1">
      <alignment horizontal="center"/>
    </xf>
    <xf numFmtId="0" fontId="50" fillId="0" borderId="0" xfId="193" applyFont="1" applyAlignment="1">
      <alignment horizontal="center"/>
    </xf>
    <xf numFmtId="0" fontId="58" fillId="0" borderId="0" xfId="193" applyFont="1"/>
    <xf numFmtId="0" fontId="50" fillId="0" borderId="0" xfId="193" applyFont="1"/>
    <xf numFmtId="0" fontId="4" fillId="0" borderId="0" xfId="193" applyFont="1"/>
    <xf numFmtId="164" fontId="0" fillId="0" borderId="0" xfId="9" applyNumberFormat="1" applyFont="1"/>
    <xf numFmtId="0" fontId="2" fillId="0" borderId="0" xfId="193"/>
    <xf numFmtId="164" fontId="5" fillId="0" borderId="0" xfId="9" applyNumberFormat="1" applyFont="1"/>
    <xf numFmtId="0" fontId="5" fillId="0" borderId="0" xfId="193" applyFont="1"/>
    <xf numFmtId="0" fontId="0" fillId="0" borderId="0" xfId="9" applyFont="1"/>
    <xf numFmtId="164" fontId="24" fillId="4" borderId="0" xfId="9" applyNumberFormat="1" applyFont="1" applyFill="1"/>
    <xf numFmtId="0" fontId="60" fillId="0" borderId="0" xfId="193" applyFont="1"/>
    <xf numFmtId="0" fontId="74" fillId="19" borderId="0" xfId="9" applyFont="1" applyFill="1"/>
    <xf numFmtId="0" fontId="75" fillId="4" borderId="0" xfId="193" applyFont="1" applyFill="1"/>
    <xf numFmtId="0" fontId="7" fillId="4" borderId="0" xfId="193" applyFont="1" applyFill="1"/>
    <xf numFmtId="0" fontId="25" fillId="4" borderId="0" xfId="193" applyFont="1" applyFill="1"/>
    <xf numFmtId="164" fontId="25" fillId="4" borderId="0" xfId="193" applyNumberFormat="1" applyFont="1" applyFill="1"/>
    <xf numFmtId="164" fontId="3" fillId="4" borderId="0" xfId="193" applyNumberFormat="1" applyFont="1" applyFill="1"/>
    <xf numFmtId="164" fontId="3" fillId="0" borderId="0" xfId="9" applyNumberFormat="1" applyAlignment="1">
      <alignment horizontal="center"/>
    </xf>
    <xf numFmtId="0" fontId="2" fillId="4" borderId="0" xfId="193" applyFill="1"/>
    <xf numFmtId="0" fontId="76" fillId="4" borderId="0" xfId="193" applyFont="1" applyFill="1"/>
    <xf numFmtId="164" fontId="7" fillId="4" borderId="0" xfId="193" applyNumberFormat="1" applyFont="1" applyFill="1"/>
    <xf numFmtId="0" fontId="78" fillId="0" borderId="0" xfId="193" applyFont="1"/>
    <xf numFmtId="0" fontId="79" fillId="0" borderId="0" xfId="193" applyFont="1"/>
    <xf numFmtId="164" fontId="21" fillId="0" borderId="0" xfId="193" applyNumberFormat="1" applyFont="1"/>
    <xf numFmtId="164" fontId="7" fillId="0" borderId="0" xfId="193" applyNumberFormat="1" applyFont="1"/>
    <xf numFmtId="164" fontId="4" fillId="0" borderId="0" xfId="193" applyNumberFormat="1" applyFont="1"/>
    <xf numFmtId="164" fontId="3" fillId="0" borderId="0" xfId="193" applyNumberFormat="1" applyFont="1"/>
    <xf numFmtId="0" fontId="68" fillId="0" borderId="0" xfId="193" applyFont="1"/>
    <xf numFmtId="0" fontId="80" fillId="0" borderId="0" xfId="193" applyFont="1"/>
    <xf numFmtId="0" fontId="61" fillId="0" borderId="0" xfId="193" applyFont="1"/>
    <xf numFmtId="164" fontId="24" fillId="0" borderId="0" xfId="9" applyNumberFormat="1" applyFont="1" applyAlignment="1">
      <alignment horizontal="right"/>
    </xf>
    <xf numFmtId="164" fontId="4" fillId="0" borderId="0" xfId="9" applyNumberFormat="1" applyFont="1" applyAlignment="1">
      <alignment horizontal="right"/>
    </xf>
    <xf numFmtId="0" fontId="3" fillId="11" borderId="7" xfId="9" applyFill="1" applyBorder="1"/>
    <xf numFmtId="164" fontId="24" fillId="11" borderId="62" xfId="9" applyNumberFormat="1" applyFont="1" applyFill="1" applyBorder="1"/>
    <xf numFmtId="10" fontId="5" fillId="11" borderId="8" xfId="9" applyNumberFormat="1" applyFont="1" applyFill="1" applyBorder="1" applyAlignment="1">
      <alignment horizontal="center"/>
    </xf>
    <xf numFmtId="0" fontId="26" fillId="4" borderId="0" xfId="9" applyFont="1" applyFill="1" applyAlignment="1">
      <alignment wrapText="1"/>
    </xf>
    <xf numFmtId="0" fontId="26" fillId="0" borderId="0" xfId="9" applyFont="1" applyAlignment="1">
      <alignment wrapText="1"/>
    </xf>
    <xf numFmtId="164" fontId="0" fillId="0" borderId="0" xfId="9" applyNumberFormat="1" applyFont="1" applyAlignment="1">
      <alignment horizontal="center"/>
    </xf>
    <xf numFmtId="0" fontId="3" fillId="0" borderId="0" xfId="193" applyFont="1"/>
    <xf numFmtId="0" fontId="75" fillId="0" borderId="0" xfId="193" applyFont="1"/>
    <xf numFmtId="0" fontId="77" fillId="0" borderId="0" xfId="193" applyFont="1"/>
    <xf numFmtId="164" fontId="60" fillId="0" borderId="0" xfId="193" applyNumberFormat="1" applyFont="1"/>
    <xf numFmtId="164" fontId="58" fillId="0" borderId="0" xfId="193" applyNumberFormat="1" applyFont="1"/>
    <xf numFmtId="164" fontId="68" fillId="0" borderId="0" xfId="193" applyNumberFormat="1" applyFont="1"/>
    <xf numFmtId="164" fontId="82" fillId="0" borderId="0" xfId="193" applyNumberFormat="1" applyFont="1"/>
    <xf numFmtId="164" fontId="53" fillId="0" borderId="0" xfId="193" applyNumberFormat="1" applyFont="1"/>
    <xf numFmtId="164" fontId="83" fillId="0" borderId="0" xfId="193" applyNumberFormat="1" applyFont="1"/>
    <xf numFmtId="37" fontId="3" fillId="0" borderId="0" xfId="9" applyNumberFormat="1"/>
    <xf numFmtId="164" fontId="4" fillId="0" borderId="0" xfId="9" applyNumberFormat="1" applyFont="1" applyAlignment="1">
      <alignment horizontal="center"/>
    </xf>
    <xf numFmtId="164" fontId="84" fillId="0" borderId="0" xfId="9" applyNumberFormat="1" applyFont="1"/>
    <xf numFmtId="164" fontId="5" fillId="11" borderId="8" xfId="9" applyNumberFormat="1" applyFont="1" applyFill="1" applyBorder="1" applyAlignment="1">
      <alignment horizontal="center"/>
    </xf>
    <xf numFmtId="0" fontId="50" fillId="0" borderId="0" xfId="9" applyFont="1" applyAlignment="1">
      <alignment horizontal="center"/>
    </xf>
    <xf numFmtId="164" fontId="58" fillId="0" borderId="0" xfId="9" applyNumberFormat="1" applyFont="1"/>
    <xf numFmtId="0" fontId="68" fillId="0" borderId="0" xfId="9" applyFont="1" applyAlignment="1">
      <alignment horizontal="center"/>
    </xf>
    <xf numFmtId="164" fontId="65" fillId="0" borderId="0" xfId="9" applyNumberFormat="1" applyFont="1"/>
    <xf numFmtId="164" fontId="86" fillId="0" borderId="0" xfId="9" applyNumberFormat="1" applyFont="1"/>
    <xf numFmtId="164" fontId="5" fillId="0" borderId="0" xfId="193" applyNumberFormat="1" applyFont="1"/>
    <xf numFmtId="164" fontId="2" fillId="0" borderId="0" xfId="193" applyNumberFormat="1"/>
    <xf numFmtId="164" fontId="24" fillId="0" borderId="0" xfId="193" applyNumberFormat="1" applyFont="1"/>
    <xf numFmtId="164" fontId="50" fillId="0" borderId="0" xfId="193" applyNumberFormat="1" applyFont="1" applyAlignment="1">
      <alignment horizontal="center"/>
    </xf>
    <xf numFmtId="164" fontId="4" fillId="0" borderId="0" xfId="9" applyNumberFormat="1" applyFont="1" applyAlignment="1">
      <alignment horizontal="right"/>
    </xf>
    <xf numFmtId="164" fontId="24" fillId="14" borderId="14" xfId="9" applyNumberFormat="1" applyFont="1" applyFill="1" applyBorder="1"/>
    <xf numFmtId="164" fontId="3" fillId="14" borderId="15" xfId="9" applyNumberFormat="1" applyFill="1" applyBorder="1"/>
    <xf numFmtId="164" fontId="5" fillId="14" borderId="15" xfId="9" applyNumberFormat="1" applyFont="1" applyFill="1" applyBorder="1"/>
    <xf numFmtId="164" fontId="87" fillId="0" borderId="0" xfId="9" applyNumberFormat="1" applyFont="1" applyAlignment="1">
      <alignment horizontal="center"/>
    </xf>
    <xf numFmtId="164" fontId="3" fillId="20" borderId="0" xfId="9" applyNumberFormat="1" applyFill="1"/>
    <xf numFmtId="164" fontId="46" fillId="0" borderId="0" xfId="9" applyNumberFormat="1" applyFont="1"/>
    <xf numFmtId="164" fontId="49" fillId="0" borderId="0" xfId="190" applyNumberFormat="1"/>
    <xf numFmtId="164" fontId="7" fillId="12" borderId="0" xfId="9" applyNumberFormat="1" applyFont="1" applyFill="1"/>
    <xf numFmtId="164" fontId="3" fillId="12" borderId="0" xfId="9" applyNumberFormat="1" applyFill="1"/>
    <xf numFmtId="164" fontId="21" fillId="12" borderId="0" xfId="193" applyNumberFormat="1" applyFont="1" applyFill="1"/>
    <xf numFmtId="164" fontId="88" fillId="18" borderId="8" xfId="9" applyNumberFormat="1" applyFont="1" applyFill="1" applyBorder="1"/>
    <xf numFmtId="164" fontId="3" fillId="4" borderId="0" xfId="9" applyNumberFormat="1" applyFill="1"/>
    <xf numFmtId="164" fontId="5" fillId="14" borderId="16" xfId="9" applyNumberFormat="1" applyFont="1" applyFill="1" applyBorder="1"/>
    <xf numFmtId="164" fontId="3" fillId="4" borderId="62" xfId="9" applyNumberFormat="1" applyFill="1" applyBorder="1"/>
    <xf numFmtId="167" fontId="0" fillId="20" borderId="50" xfId="0" applyNumberFormat="1" applyFill="1" applyBorder="1" applyAlignment="1" applyProtection="1">
      <alignment horizontal="center"/>
      <protection locked="0"/>
    </xf>
    <xf numFmtId="167" fontId="0" fillId="20" borderId="54" xfId="0" applyNumberFormat="1" applyFill="1" applyBorder="1" applyAlignment="1" applyProtection="1">
      <alignment horizontal="center"/>
      <protection locked="0"/>
    </xf>
    <xf numFmtId="167" fontId="37" fillId="20" borderId="50" xfId="0" applyNumberFormat="1" applyFont="1" applyFill="1" applyBorder="1" applyAlignment="1" applyProtection="1">
      <alignment horizontal="center"/>
      <protection locked="0"/>
    </xf>
    <xf numFmtId="167" fontId="0" fillId="4" borderId="55" xfId="0" applyNumberFormat="1" applyFill="1" applyBorder="1" applyAlignment="1" applyProtection="1">
      <alignment horizontal="center" wrapText="1"/>
      <protection locked="0"/>
    </xf>
    <xf numFmtId="167" fontId="0" fillId="4" borderId="56" xfId="0" applyNumberFormat="1" applyFill="1" applyBorder="1" applyAlignment="1" applyProtection="1">
      <alignment horizontal="center" wrapText="1"/>
      <protection locked="0"/>
    </xf>
    <xf numFmtId="167" fontId="40" fillId="20" borderId="50" xfId="0" applyNumberFormat="1" applyFont="1" applyFill="1" applyBorder="1" applyAlignment="1" applyProtection="1">
      <alignment horizontal="center"/>
      <protection locked="0"/>
    </xf>
    <xf numFmtId="167" fontId="3" fillId="0" borderId="52" xfId="0" applyNumberFormat="1" applyFont="1" applyBorder="1" applyAlignment="1" applyProtection="1">
      <alignment horizontal="center"/>
      <protection locked="0"/>
    </xf>
    <xf numFmtId="0" fontId="46" fillId="0" borderId="0" xfId="9" applyFont="1"/>
    <xf numFmtId="0" fontId="46" fillId="0" borderId="0" xfId="9" applyFont="1" applyAlignment="1">
      <alignment horizontal="center"/>
    </xf>
    <xf numFmtId="0" fontId="89" fillId="0" borderId="0" xfId="9" applyFont="1"/>
    <xf numFmtId="0" fontId="1" fillId="4" borderId="0" xfId="193" applyFont="1" applyFill="1"/>
    <xf numFmtId="164" fontId="46" fillId="0" borderId="0" xfId="9" applyNumberFormat="1" applyFont="1" applyAlignment="1">
      <alignment horizontal="center"/>
    </xf>
    <xf numFmtId="0" fontId="90" fillId="0" borderId="0" xfId="193" applyFont="1"/>
    <xf numFmtId="0" fontId="91" fillId="0" borderId="0" xfId="191" applyFont="1"/>
    <xf numFmtId="0" fontId="54" fillId="14" borderId="15" xfId="191" applyFill="1" applyBorder="1" applyAlignment="1">
      <alignment wrapText="1"/>
    </xf>
    <xf numFmtId="164" fontId="3" fillId="0" borderId="0" xfId="9" applyNumberFormat="1" applyFont="1"/>
    <xf numFmtId="164" fontId="3" fillId="12" borderId="0" xfId="193" applyNumberFormat="1" applyFont="1" applyFill="1"/>
    <xf numFmtId="164" fontId="3" fillId="12" borderId="0" xfId="9" applyNumberFormat="1" applyFont="1" applyFill="1"/>
    <xf numFmtId="0" fontId="29" fillId="13" borderId="1" xfId="0" applyFont="1" applyFill="1" applyBorder="1" applyAlignment="1">
      <alignment horizontal="center"/>
    </xf>
    <xf numFmtId="0" fontId="29" fillId="13" borderId="28" xfId="0" applyFont="1" applyFill="1" applyBorder="1" applyAlignment="1">
      <alignment horizontal="center"/>
    </xf>
    <xf numFmtId="0" fontId="29" fillId="13" borderId="2" xfId="0" applyFont="1" applyFill="1" applyBorder="1" applyAlignment="1">
      <alignment horizontal="center"/>
    </xf>
    <xf numFmtId="0" fontId="30" fillId="13" borderId="3" xfId="0" applyFont="1" applyFill="1" applyBorder="1" applyAlignment="1">
      <alignment horizontal="center"/>
    </xf>
    <xf numFmtId="0" fontId="31" fillId="13" borderId="0" xfId="0" applyFont="1" applyFill="1" applyBorder="1" applyAlignment="1">
      <alignment horizontal="center"/>
    </xf>
    <xf numFmtId="0" fontId="31" fillId="13" borderId="4" xfId="0" applyFont="1" applyFill="1" applyBorder="1" applyAlignment="1">
      <alignment horizontal="center"/>
    </xf>
    <xf numFmtId="49" fontId="34" fillId="12" borderId="7" xfId="0" applyNumberFormat="1" applyFont="1" applyFill="1" applyBorder="1" applyAlignment="1">
      <alignment horizontal="center" wrapText="1"/>
    </xf>
    <xf numFmtId="49" fontId="34" fillId="12" borderId="34" xfId="0" applyNumberFormat="1" applyFont="1" applyFill="1" applyBorder="1" applyAlignment="1">
      <alignment horizontal="center" wrapText="1"/>
    </xf>
    <xf numFmtId="0" fontId="34" fillId="12" borderId="7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63" fillId="14" borderId="1" xfId="191" applyFont="1" applyFill="1" applyBorder="1" applyAlignment="1">
      <alignment horizontal="center" vertical="center" wrapText="1"/>
    </xf>
    <xf numFmtId="0" fontId="63" fillId="14" borderId="28" xfId="191" applyFont="1" applyFill="1" applyBorder="1" applyAlignment="1">
      <alignment horizontal="center" vertical="center" wrapText="1"/>
    </xf>
    <xf numFmtId="0" fontId="63" fillId="14" borderId="2" xfId="191" applyFont="1" applyFill="1" applyBorder="1" applyAlignment="1">
      <alignment horizontal="center" vertical="center" wrapText="1"/>
    </xf>
    <xf numFmtId="0" fontId="63" fillId="14" borderId="3" xfId="191" applyFont="1" applyFill="1" applyBorder="1" applyAlignment="1">
      <alignment horizontal="center" vertical="center" wrapText="1"/>
    </xf>
    <xf numFmtId="0" fontId="63" fillId="14" borderId="0" xfId="191" applyFont="1" applyFill="1" applyBorder="1" applyAlignment="1">
      <alignment horizontal="center" vertical="center" wrapText="1"/>
    </xf>
    <xf numFmtId="0" fontId="63" fillId="14" borderId="4" xfId="191" applyFont="1" applyFill="1" applyBorder="1" applyAlignment="1">
      <alignment horizontal="center" vertical="center" wrapText="1"/>
    </xf>
    <xf numFmtId="0" fontId="49" fillId="0" borderId="5" xfId="190" applyBorder="1" applyAlignment="1">
      <alignment horizontal="center" vertical="center" wrapText="1"/>
    </xf>
    <xf numFmtId="0" fontId="49" fillId="0" borderId="29" xfId="190" applyBorder="1" applyAlignment="1">
      <alignment horizontal="center" vertical="center" wrapText="1"/>
    </xf>
    <xf numFmtId="0" fontId="49" fillId="0" borderId="6" xfId="190" applyBorder="1" applyAlignment="1">
      <alignment horizontal="center" vertical="center" wrapText="1"/>
    </xf>
    <xf numFmtId="0" fontId="54" fillId="14" borderId="1" xfId="191" applyFill="1" applyBorder="1" applyAlignment="1">
      <alignment horizontal="center" vertical="center" wrapText="1"/>
    </xf>
    <xf numFmtId="0" fontId="54" fillId="14" borderId="28" xfId="191" applyFill="1" applyBorder="1" applyAlignment="1">
      <alignment horizontal="center" vertical="center" wrapText="1"/>
    </xf>
    <xf numFmtId="0" fontId="54" fillId="14" borderId="2" xfId="191" applyFill="1" applyBorder="1" applyAlignment="1">
      <alignment horizontal="center" vertical="center" wrapText="1"/>
    </xf>
    <xf numFmtId="0" fontId="54" fillId="14" borderId="3" xfId="191" applyFill="1" applyBorder="1" applyAlignment="1">
      <alignment horizontal="center" vertical="center" wrapText="1"/>
    </xf>
    <xf numFmtId="0" fontId="54" fillId="14" borderId="0" xfId="191" applyFill="1" applyBorder="1" applyAlignment="1">
      <alignment horizontal="center" vertical="center" wrapText="1"/>
    </xf>
    <xf numFmtId="0" fontId="54" fillId="14" borderId="4" xfId="191" applyFill="1" applyBorder="1" applyAlignment="1">
      <alignment horizontal="center" vertical="center" wrapText="1"/>
    </xf>
    <xf numFmtId="0" fontId="54" fillId="0" borderId="5" xfId="191" applyBorder="1" applyAlignment="1">
      <alignment horizontal="center" vertical="center" wrapText="1"/>
    </xf>
    <xf numFmtId="0" fontId="54" fillId="0" borderId="29" xfId="191" applyBorder="1" applyAlignment="1">
      <alignment horizontal="center" vertical="center" wrapText="1"/>
    </xf>
    <xf numFmtId="0" fontId="54" fillId="0" borderId="6" xfId="191" applyBorder="1" applyAlignment="1">
      <alignment horizontal="center" vertical="center" wrapText="1"/>
    </xf>
    <xf numFmtId="0" fontId="4" fillId="0" borderId="0" xfId="9" applyFont="1" applyAlignment="1">
      <alignment horizontal="right"/>
    </xf>
    <xf numFmtId="0" fontId="26" fillId="16" borderId="0" xfId="9" applyFont="1" applyFill="1" applyAlignment="1">
      <alignment vertical="center" wrapText="1"/>
    </xf>
    <xf numFmtId="0" fontId="3" fillId="0" borderId="0" xfId="9" applyAlignment="1">
      <alignment wrapText="1"/>
    </xf>
    <xf numFmtId="0" fontId="3" fillId="0" borderId="4" xfId="9" applyBorder="1" applyAlignment="1">
      <alignment wrapText="1"/>
    </xf>
    <xf numFmtId="0" fontId="26" fillId="12" borderId="7" xfId="9" applyFont="1" applyFill="1" applyBorder="1" applyAlignment="1">
      <alignment wrapText="1"/>
    </xf>
    <xf numFmtId="0" fontId="3" fillId="0" borderId="62" xfId="9" applyBorder="1" applyAlignment="1">
      <alignment wrapText="1"/>
    </xf>
    <xf numFmtId="0" fontId="3" fillId="0" borderId="8" xfId="9" applyBorder="1" applyAlignment="1">
      <alignment wrapText="1"/>
    </xf>
    <xf numFmtId="0" fontId="3" fillId="0" borderId="0" xfId="9"/>
    <xf numFmtId="0" fontId="0" fillId="0" borderId="0" xfId="0" applyAlignment="1">
      <alignment wrapText="1"/>
    </xf>
    <xf numFmtId="164" fontId="26" fillId="12" borderId="7" xfId="9" applyNumberFormat="1" applyFont="1" applyFill="1" applyBorder="1" applyAlignment="1">
      <alignment wrapText="1"/>
    </xf>
    <xf numFmtId="0" fontId="26" fillId="12" borderId="7" xfId="9" applyFont="1" applyFill="1" applyBorder="1" applyAlignment="1">
      <alignment vertical="center" wrapText="1"/>
    </xf>
    <xf numFmtId="0" fontId="26" fillId="12" borderId="7" xfId="9" applyFont="1" applyFill="1" applyBorder="1" applyAlignment="1">
      <alignment horizontal="left" vertical="center" wrapText="1"/>
    </xf>
    <xf numFmtId="0" fontId="48" fillId="0" borderId="62" xfId="192" applyFont="1" applyBorder="1" applyAlignment="1">
      <alignment horizontal="left" vertical="center" wrapText="1"/>
    </xf>
    <xf numFmtId="0" fontId="48" fillId="0" borderId="8" xfId="192" applyFont="1" applyBorder="1" applyAlignment="1">
      <alignment horizontal="left" vertical="center" wrapText="1"/>
    </xf>
    <xf numFmtId="0" fontId="4" fillId="0" borderId="62" xfId="9" applyFont="1" applyBorder="1" applyAlignment="1">
      <alignment wrapText="1"/>
    </xf>
    <xf numFmtId="0" fontId="4" fillId="0" borderId="8" xfId="9" applyFont="1" applyBorder="1" applyAlignment="1">
      <alignment wrapText="1"/>
    </xf>
    <xf numFmtId="0" fontId="72" fillId="14" borderId="0" xfId="193" applyFont="1" applyFill="1" applyAlignment="1">
      <alignment wrapText="1"/>
    </xf>
    <xf numFmtId="0" fontId="73" fillId="14" borderId="0" xfId="193" applyFont="1" applyFill="1" applyAlignment="1">
      <alignment wrapText="1"/>
    </xf>
    <xf numFmtId="0" fontId="5" fillId="11" borderId="62" xfId="9" applyFont="1" applyFill="1" applyBorder="1" applyAlignment="1">
      <alignment horizontal="right"/>
    </xf>
    <xf numFmtId="0" fontId="81" fillId="11" borderId="62" xfId="9" applyFont="1" applyFill="1" applyBorder="1" applyAlignment="1">
      <alignment horizontal="right"/>
    </xf>
    <xf numFmtId="0" fontId="81" fillId="11" borderId="8" xfId="9" applyFont="1" applyFill="1" applyBorder="1" applyAlignment="1">
      <alignment horizontal="right"/>
    </xf>
    <xf numFmtId="0" fontId="26" fillId="0" borderId="62" xfId="9" applyFont="1" applyBorder="1" applyAlignment="1">
      <alignment wrapText="1"/>
    </xf>
    <xf numFmtId="0" fontId="26" fillId="0" borderId="8" xfId="9" applyFont="1" applyBorder="1" applyAlignment="1">
      <alignment wrapText="1"/>
    </xf>
    <xf numFmtId="164" fontId="5" fillId="11" borderId="7" xfId="9" applyNumberFormat="1" applyFont="1" applyFill="1" applyBorder="1" applyAlignment="1">
      <alignment horizontal="center" vertical="center" wrapText="1"/>
    </xf>
    <xf numFmtId="164" fontId="3" fillId="0" borderId="62" xfId="9" applyNumberFormat="1" applyBorder="1" applyAlignment="1">
      <alignment horizontal="center" vertical="center" wrapText="1"/>
    </xf>
    <xf numFmtId="164" fontId="26" fillId="12" borderId="7" xfId="9" applyNumberFormat="1" applyFont="1" applyFill="1" applyBorder="1" applyAlignment="1">
      <alignment vertical="center" wrapText="1"/>
    </xf>
    <xf numFmtId="164" fontId="3" fillId="0" borderId="62" xfId="9" applyNumberFormat="1" applyBorder="1" applyAlignment="1">
      <alignment wrapText="1"/>
    </xf>
    <xf numFmtId="164" fontId="3" fillId="0" borderId="8" xfId="9" applyNumberFormat="1" applyBorder="1" applyAlignment="1">
      <alignment wrapText="1"/>
    </xf>
    <xf numFmtId="0" fontId="46" fillId="14" borderId="7" xfId="9" applyFont="1" applyFill="1" applyBorder="1" applyAlignment="1">
      <alignment horizontal="center" vertical="center" wrapText="1"/>
    </xf>
    <xf numFmtId="0" fontId="46" fillId="14" borderId="62" xfId="0" applyFont="1" applyFill="1" applyBorder="1" applyAlignment="1">
      <alignment horizontal="center" vertical="center" wrapText="1"/>
    </xf>
    <xf numFmtId="164" fontId="4" fillId="14" borderId="7" xfId="9" applyNumberFormat="1" applyFont="1" applyFill="1" applyBorder="1" applyAlignment="1">
      <alignment horizontal="center" vertical="center" wrapText="1"/>
    </xf>
    <xf numFmtId="0" fontId="0" fillId="14" borderId="62" xfId="0" applyFill="1" applyBorder="1" applyAlignment="1">
      <alignment horizontal="center" vertical="center" wrapText="1"/>
    </xf>
    <xf numFmtId="0" fontId="85" fillId="19" borderId="0" xfId="9" applyFont="1" applyFill="1" applyAlignment="1">
      <alignment wrapText="1"/>
    </xf>
    <xf numFmtId="164" fontId="4" fillId="0" borderId="0" xfId="9" applyNumberFormat="1" applyFont="1" applyAlignment="1">
      <alignment horizontal="right"/>
    </xf>
  </cellXfs>
  <cellStyles count="194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1" builtinId="8"/>
    <cellStyle name="Lien hypertexte 2" xfId="5" xr:uid="{00000000-0005-0000-0000-000058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Monétaire" xfId="1" builtinId="4"/>
    <cellStyle name="Monétaire 2" xfId="6" xr:uid="{00000000-0005-0000-0000-0000AF000000}"/>
    <cellStyle name="Monétaire 2 2" xfId="7" xr:uid="{00000000-0005-0000-0000-0000B0000000}"/>
    <cellStyle name="Monétaire 3" xfId="8" xr:uid="{00000000-0005-0000-0000-0000B1000000}"/>
    <cellStyle name="Normal" xfId="0" builtinId="0"/>
    <cellStyle name="Normal 2" xfId="9" xr:uid="{00000000-0005-0000-0000-0000B3000000}"/>
    <cellStyle name="Normal 2 2" xfId="10" xr:uid="{00000000-0005-0000-0000-0000B4000000}"/>
    <cellStyle name="Normal 2 2 2" xfId="11" xr:uid="{00000000-0005-0000-0000-0000B5000000}"/>
    <cellStyle name="Normal 3" xfId="190" xr:uid="{2BDBCD88-D226-2940-AD3A-D71366DE4E73}"/>
    <cellStyle name="Normal 4" xfId="193" xr:uid="{CDF7BAAC-59FD-C647-97EE-E2B6363B9A4F}"/>
    <cellStyle name="Normal 5" xfId="192" xr:uid="{8AD5856A-7A9F-8D49-AB97-B67E92DC0DC2}"/>
    <cellStyle name="Pourcentage 2" xfId="12" xr:uid="{00000000-0005-0000-0000-0000B6000000}"/>
    <cellStyle name="Satisfaisant" xfId="13" xr:uid="{00000000-0005-0000-0000-0000B7000000}"/>
    <cellStyle name="Titre" xfId="14" xr:uid="{00000000-0005-0000-0000-0000B8000000}"/>
    <cellStyle name="Titre 1" xfId="15" xr:uid="{00000000-0005-0000-0000-0000B9000000}"/>
    <cellStyle name="Titre 2" xfId="16" xr:uid="{00000000-0005-0000-0000-0000BA000000}"/>
    <cellStyle name="Titre 3" xfId="17" xr:uid="{00000000-0005-0000-0000-0000BB000000}"/>
    <cellStyle name="Titre 4" xfId="18" xr:uid="{00000000-0005-0000-0000-0000BC000000}"/>
    <cellStyle name="Vérification" xfId="19" xr:uid="{00000000-0005-0000-0000-0000BD000000}"/>
  </cellStyles>
  <dxfs count="0"/>
  <tableStyles count="0" defaultTableStyle="TableStyleMedium9" defaultPivotStyle="PivotStyleMedium4"/>
  <colors>
    <mruColors>
      <color rgb="FF272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rimag.com/Les-placements" TargetMode="External"/><Relationship Id="rId13" Type="http://schemas.openxmlformats.org/officeDocument/2006/relationships/hyperlink" Target="https://www.hrimag.com/Les-capitaux-propres" TargetMode="External"/><Relationship Id="rId18" Type="http://schemas.openxmlformats.org/officeDocument/2006/relationships/hyperlink" Target="https://www.hrimag.com/Les-decouverts-bancaires" TargetMode="External"/><Relationship Id="rId26" Type="http://schemas.openxmlformats.org/officeDocument/2006/relationships/hyperlink" Target="https://www.hrimag.com/Les-emprunts-obligataires" TargetMode="External"/><Relationship Id="rId3" Type="http://schemas.openxmlformats.org/officeDocument/2006/relationships/hyperlink" Target="https://www.hrimag.com/La-tresorerie-et-les-equivalents-de-tresorerie" TargetMode="External"/><Relationship Id="rId21" Type="http://schemas.openxmlformats.org/officeDocument/2006/relationships/hyperlink" Target="https://www.hrimag.com/Les-produits-differes" TargetMode="External"/><Relationship Id="rId7" Type="http://schemas.openxmlformats.org/officeDocument/2006/relationships/hyperlink" Target="https://www.hrimag.com/L-actif-non-courant-egalement-appele-l-actif-a-long-terme-ou-l-actif-immobilise" TargetMode="External"/><Relationship Id="rId12" Type="http://schemas.openxmlformats.org/officeDocument/2006/relationships/hyperlink" Target="https://www.hrimag.com/Les-passifs" TargetMode="External"/><Relationship Id="rId17" Type="http://schemas.openxmlformats.org/officeDocument/2006/relationships/hyperlink" Target="https://www.hrimag.com/Le-passif-courant-egalement-appele-le-passif-a-court-terme" TargetMode="External"/><Relationship Id="rId25" Type="http://schemas.openxmlformats.org/officeDocument/2006/relationships/hyperlink" Target="https://www.hrimag.com/Les-emprunts-hypothecaires" TargetMode="External"/><Relationship Id="rId2" Type="http://schemas.openxmlformats.org/officeDocument/2006/relationships/hyperlink" Target="https://www.hrimag.com/L-actif-courant-egalement-appele-l-actif-a-court-terme-ou-l-actif-circulant" TargetMode="External"/><Relationship Id="rId16" Type="http://schemas.openxmlformats.org/officeDocument/2006/relationships/hyperlink" Target="https://www.hrimag.com/Les-resultats-non-distribues-les-benefices-non-repartis" TargetMode="External"/><Relationship Id="rId20" Type="http://schemas.openxmlformats.org/officeDocument/2006/relationships/hyperlink" Target="https://www.hrimag.com/Les-fournisseurs-et-autres-crediteurs" TargetMode="External"/><Relationship Id="rId1" Type="http://schemas.openxmlformats.org/officeDocument/2006/relationships/hyperlink" Target="https://www.hrimag.com/Les-actifs" TargetMode="External"/><Relationship Id="rId6" Type="http://schemas.openxmlformats.org/officeDocument/2006/relationships/hyperlink" Target="https://www.hrimag.com/Les-autres-actifs-courants" TargetMode="External"/><Relationship Id="rId11" Type="http://schemas.openxmlformats.org/officeDocument/2006/relationships/hyperlink" Target="https://www.hrimag.com/L-achalandage-Goodwill" TargetMode="External"/><Relationship Id="rId24" Type="http://schemas.openxmlformats.org/officeDocument/2006/relationships/hyperlink" Target="https://www.hrimag.com/Le-passif-non-courant-egalement-appele-le-passif-a-long-terme" TargetMode="External"/><Relationship Id="rId5" Type="http://schemas.openxmlformats.org/officeDocument/2006/relationships/hyperlink" Target="https://www.hrimag.com/Les-stocks" TargetMode="External"/><Relationship Id="rId15" Type="http://schemas.openxmlformats.org/officeDocument/2006/relationships/hyperlink" Target="https://www.hrimag.com/Le-surplus-d-apport?var" TargetMode="External"/><Relationship Id="rId23" Type="http://schemas.openxmlformats.org/officeDocument/2006/relationships/hyperlink" Target="https://www.hrimag.com/Les-provisions-pour-risques-et-charges" TargetMode="External"/><Relationship Id="rId28" Type="http://schemas.openxmlformats.org/officeDocument/2006/relationships/hyperlink" Target="https://www.hrimag.com/Le-Bilan-de-depart" TargetMode="External"/><Relationship Id="rId10" Type="http://schemas.openxmlformats.org/officeDocument/2006/relationships/hyperlink" Target="https://www.hrimag.com/Les-immobilisations-incorporelles" TargetMode="External"/><Relationship Id="rId19" Type="http://schemas.openxmlformats.org/officeDocument/2006/relationships/hyperlink" Target="https://www.hrimag.com/Les-emprunts-bancaires" TargetMode="External"/><Relationship Id="rId4" Type="http://schemas.openxmlformats.org/officeDocument/2006/relationships/hyperlink" Target="https://www.hrimag.com/Les-clients-et-autres-debiteurs" TargetMode="External"/><Relationship Id="rId9" Type="http://schemas.openxmlformats.org/officeDocument/2006/relationships/hyperlink" Target="https://www.hrimag.com/Les-immobilisations-corporelles" TargetMode="External"/><Relationship Id="rId14" Type="http://schemas.openxmlformats.org/officeDocument/2006/relationships/hyperlink" Target="https://www.hrimag.com/Le-capital-actions" TargetMode="External"/><Relationship Id="rId22" Type="http://schemas.openxmlformats.org/officeDocument/2006/relationships/hyperlink" Target="https://www.hrimag.com/La-partie-courante-de-la-dette" TargetMode="External"/><Relationship Id="rId27" Type="http://schemas.openxmlformats.org/officeDocument/2006/relationships/hyperlink" Target="https://www.hrimag.com/Le-Bilan-de-depar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rimag.com/Les-placements" TargetMode="External"/><Relationship Id="rId13" Type="http://schemas.openxmlformats.org/officeDocument/2006/relationships/hyperlink" Target="https://www.hrimag.com/Les-capitaux-propres" TargetMode="External"/><Relationship Id="rId18" Type="http://schemas.openxmlformats.org/officeDocument/2006/relationships/hyperlink" Target="https://www.hrimag.com/Les-decouverts-bancaires" TargetMode="External"/><Relationship Id="rId26" Type="http://schemas.openxmlformats.org/officeDocument/2006/relationships/hyperlink" Target="https://www.hrimag.com/Les-emprunts-obligataires" TargetMode="External"/><Relationship Id="rId3" Type="http://schemas.openxmlformats.org/officeDocument/2006/relationships/hyperlink" Target="https://www.hrimag.com/La-tresorerie-et-les-equivalents-de-tresorerie" TargetMode="External"/><Relationship Id="rId21" Type="http://schemas.openxmlformats.org/officeDocument/2006/relationships/hyperlink" Target="https://www.hrimag.com/Les-produits-differes" TargetMode="External"/><Relationship Id="rId7" Type="http://schemas.openxmlformats.org/officeDocument/2006/relationships/hyperlink" Target="https://www.hrimag.com/L-actif-non-courant-egalement-appele-l-actif-a-long-terme-ou-l-actif-immobilise" TargetMode="External"/><Relationship Id="rId12" Type="http://schemas.openxmlformats.org/officeDocument/2006/relationships/hyperlink" Target="https://www.hrimag.com/Les-passifs" TargetMode="External"/><Relationship Id="rId17" Type="http://schemas.openxmlformats.org/officeDocument/2006/relationships/hyperlink" Target="https://www.hrimag.com/Le-passif-courant-egalement-appele-le-passif-a-court-terme" TargetMode="External"/><Relationship Id="rId25" Type="http://schemas.openxmlformats.org/officeDocument/2006/relationships/hyperlink" Target="https://www.hrimag.com/Les-emprunts-hypothecaires" TargetMode="External"/><Relationship Id="rId2" Type="http://schemas.openxmlformats.org/officeDocument/2006/relationships/hyperlink" Target="https://www.hrimag.com/L-actif-courant-egalement-appele-l-actif-a-court-terme-ou-l-actif-circulant" TargetMode="External"/><Relationship Id="rId16" Type="http://schemas.openxmlformats.org/officeDocument/2006/relationships/hyperlink" Target="https://www.hrimag.com/Les-resultats-non-distribues-les-benefices-non-repartis" TargetMode="External"/><Relationship Id="rId20" Type="http://schemas.openxmlformats.org/officeDocument/2006/relationships/hyperlink" Target="https://www.hrimag.com/Les-fournisseurs-et-autres-crediteurs" TargetMode="External"/><Relationship Id="rId29" Type="http://schemas.openxmlformats.org/officeDocument/2006/relationships/hyperlink" Target="https://www.hrimag.com/Le-bilan-l-etat-de-la-situation-financiere" TargetMode="External"/><Relationship Id="rId1" Type="http://schemas.openxmlformats.org/officeDocument/2006/relationships/hyperlink" Target="https://www.hrimag.com/Les-actifs" TargetMode="External"/><Relationship Id="rId6" Type="http://schemas.openxmlformats.org/officeDocument/2006/relationships/hyperlink" Target="https://www.hrimag.com/Les-autres-actifs-courants" TargetMode="External"/><Relationship Id="rId11" Type="http://schemas.openxmlformats.org/officeDocument/2006/relationships/hyperlink" Target="https://www.hrimag.com/L-achalandage-Goodwill" TargetMode="External"/><Relationship Id="rId24" Type="http://schemas.openxmlformats.org/officeDocument/2006/relationships/hyperlink" Target="https://www.hrimag.com/Le-passif-non-courant-egalement-appele-le-passif-a-long-terme" TargetMode="External"/><Relationship Id="rId5" Type="http://schemas.openxmlformats.org/officeDocument/2006/relationships/hyperlink" Target="https://www.hrimag.com/Les-stocks" TargetMode="External"/><Relationship Id="rId15" Type="http://schemas.openxmlformats.org/officeDocument/2006/relationships/hyperlink" Target="https://www.hrimag.com/Le-surplus-d-apport?var" TargetMode="External"/><Relationship Id="rId23" Type="http://schemas.openxmlformats.org/officeDocument/2006/relationships/hyperlink" Target="https://www.hrimag.com/Les-provisions-pour-risques-et-charges" TargetMode="External"/><Relationship Id="rId28" Type="http://schemas.openxmlformats.org/officeDocument/2006/relationships/hyperlink" Target="https://www.hrimag.com/Le-Bilan-de-depart" TargetMode="External"/><Relationship Id="rId10" Type="http://schemas.openxmlformats.org/officeDocument/2006/relationships/hyperlink" Target="https://www.hrimag.com/Les-immobilisations-incorporelles" TargetMode="External"/><Relationship Id="rId19" Type="http://schemas.openxmlformats.org/officeDocument/2006/relationships/hyperlink" Target="https://www.hrimag.com/Les-emprunts-bancaires" TargetMode="External"/><Relationship Id="rId4" Type="http://schemas.openxmlformats.org/officeDocument/2006/relationships/hyperlink" Target="https://www.hrimag.com/Les-clients-et-autres-debiteurs" TargetMode="External"/><Relationship Id="rId9" Type="http://schemas.openxmlformats.org/officeDocument/2006/relationships/hyperlink" Target="https://www.hrimag.com/Les-immobilisations-corporelles" TargetMode="External"/><Relationship Id="rId14" Type="http://schemas.openxmlformats.org/officeDocument/2006/relationships/hyperlink" Target="https://www.hrimag.com/Le-capital-actions" TargetMode="External"/><Relationship Id="rId22" Type="http://schemas.openxmlformats.org/officeDocument/2006/relationships/hyperlink" Target="https://www.hrimag.com/La-partie-courante-de-la-dette" TargetMode="External"/><Relationship Id="rId27" Type="http://schemas.openxmlformats.org/officeDocument/2006/relationships/hyperlink" Target="https://www.hrimag.com/Le-bilan-l-etat-de-la-situation-financie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54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438" t="str">
        <f>'État des Résultats'!C2</f>
        <v>Chez Traiteur moyen du Québec (2)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40"/>
    </row>
    <row r="3" spans="2:17" ht="16" x14ac:dyDescent="0.2">
      <c r="B3" s="441" t="str">
        <f>+'État des Résultats'!C4</f>
        <v>Calendrier du 1er janvier 2020 au 31 décembre 2020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3"/>
    </row>
    <row r="4" spans="2:17" ht="14" thickBot="1" x14ac:dyDescent="0.2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</row>
    <row r="5" spans="2:17" ht="14" thickTop="1" x14ac:dyDescent="0.15">
      <c r="B5" s="136"/>
      <c r="C5" s="137"/>
      <c r="D5" s="138" t="s">
        <v>29</v>
      </c>
      <c r="E5" s="138" t="s">
        <v>30</v>
      </c>
      <c r="F5" s="138" t="s">
        <v>31</v>
      </c>
      <c r="G5" s="138" t="s">
        <v>2</v>
      </c>
      <c r="H5" s="138" t="s">
        <v>32</v>
      </c>
      <c r="I5" s="138" t="s">
        <v>33</v>
      </c>
      <c r="J5" s="138" t="s">
        <v>34</v>
      </c>
      <c r="K5" s="138" t="s">
        <v>35</v>
      </c>
      <c r="L5" s="138" t="s">
        <v>36</v>
      </c>
      <c r="M5" s="138" t="s">
        <v>37</v>
      </c>
      <c r="N5" s="138" t="s">
        <v>38</v>
      </c>
      <c r="O5" s="139" t="s">
        <v>39</v>
      </c>
    </row>
    <row r="6" spans="2:17" ht="14" thickBot="1" x14ac:dyDescent="0.2">
      <c r="B6" s="140"/>
      <c r="C6" s="141"/>
      <c r="D6" s="142" t="s">
        <v>49</v>
      </c>
      <c r="E6" s="142" t="s">
        <v>50</v>
      </c>
      <c r="F6" s="142" t="s">
        <v>51</v>
      </c>
      <c r="G6" s="142" t="s">
        <v>52</v>
      </c>
      <c r="H6" s="142" t="s">
        <v>53</v>
      </c>
      <c r="I6" s="142" t="s">
        <v>54</v>
      </c>
      <c r="J6" s="142" t="s">
        <v>55</v>
      </c>
      <c r="K6" s="142" t="s">
        <v>56</v>
      </c>
      <c r="L6" s="142" t="s">
        <v>57</v>
      </c>
      <c r="M6" s="142" t="s">
        <v>58</v>
      </c>
      <c r="N6" s="142" t="s">
        <v>59</v>
      </c>
      <c r="O6" s="143" t="s">
        <v>60</v>
      </c>
    </row>
    <row r="7" spans="2:17" ht="15" thickTop="1" thickBot="1" x14ac:dyDescent="0.2">
      <c r="B7" s="444" t="s">
        <v>312</v>
      </c>
      <c r="C7" s="445"/>
      <c r="D7" s="275">
        <v>5000</v>
      </c>
      <c r="E7" s="276">
        <f t="shared" ref="E7:O7" si="0">+D7</f>
        <v>5000</v>
      </c>
      <c r="F7" s="276">
        <f t="shared" si="0"/>
        <v>5000</v>
      </c>
      <c r="G7" s="276">
        <f t="shared" si="0"/>
        <v>5000</v>
      </c>
      <c r="H7" s="276">
        <f t="shared" si="0"/>
        <v>5000</v>
      </c>
      <c r="I7" s="276">
        <f t="shared" si="0"/>
        <v>5000</v>
      </c>
      <c r="J7" s="276">
        <f t="shared" si="0"/>
        <v>5000</v>
      </c>
      <c r="K7" s="276">
        <f t="shared" si="0"/>
        <v>5000</v>
      </c>
      <c r="L7" s="276">
        <f t="shared" si="0"/>
        <v>5000</v>
      </c>
      <c r="M7" s="276">
        <f t="shared" si="0"/>
        <v>5000</v>
      </c>
      <c r="N7" s="276">
        <f t="shared" si="0"/>
        <v>5000</v>
      </c>
      <c r="O7" s="277">
        <f t="shared" si="0"/>
        <v>5000</v>
      </c>
    </row>
    <row r="8" spans="2:17" ht="15" thickTop="1" thickBot="1" x14ac:dyDescent="0.2">
      <c r="B8" s="446" t="s">
        <v>40</v>
      </c>
      <c r="C8" s="447"/>
      <c r="D8" s="144">
        <v>31</v>
      </c>
      <c r="E8" s="144">
        <v>29</v>
      </c>
      <c r="F8" s="144">
        <v>31</v>
      </c>
      <c r="G8" s="144">
        <v>30</v>
      </c>
      <c r="H8" s="144">
        <v>31</v>
      </c>
      <c r="I8" s="144">
        <v>30</v>
      </c>
      <c r="J8" s="144">
        <v>31</v>
      </c>
      <c r="K8" s="144">
        <v>31</v>
      </c>
      <c r="L8" s="144">
        <v>30</v>
      </c>
      <c r="M8" s="144">
        <v>31</v>
      </c>
      <c r="N8" s="144">
        <v>30</v>
      </c>
      <c r="O8" s="145">
        <v>31</v>
      </c>
      <c r="P8" s="146" t="s">
        <v>0</v>
      </c>
      <c r="Q8" s="175">
        <f>+D8+E8+F8+G8+H8+I8+J8+K8+L8+M8+N8+O8</f>
        <v>366</v>
      </c>
    </row>
    <row r="9" spans="2:17" ht="14" thickTop="1" x14ac:dyDescent="0.15">
      <c r="B9" s="147">
        <v>1</v>
      </c>
      <c r="C9" s="176" t="s">
        <v>41</v>
      </c>
      <c r="D9" s="211" t="s">
        <v>0</v>
      </c>
      <c r="E9" s="211"/>
      <c r="F9" s="211"/>
      <c r="G9" s="215"/>
      <c r="H9" s="216"/>
      <c r="I9" s="217">
        <v>43983</v>
      </c>
      <c r="J9" s="215"/>
      <c r="K9" s="215"/>
      <c r="L9" s="215"/>
      <c r="M9" s="215"/>
      <c r="N9" s="215"/>
      <c r="O9" s="218"/>
    </row>
    <row r="10" spans="2:17" x14ac:dyDescent="0.15">
      <c r="B10" s="177" t="s">
        <v>0</v>
      </c>
      <c r="C10" s="178" t="s">
        <v>42</v>
      </c>
      <c r="D10" s="212" t="s">
        <v>0</v>
      </c>
      <c r="E10" s="212"/>
      <c r="F10" s="212"/>
      <c r="G10" s="219"/>
      <c r="H10" s="220"/>
      <c r="I10" s="221">
        <v>43984</v>
      </c>
      <c r="J10" s="219"/>
      <c r="K10" s="222"/>
      <c r="L10" s="420" t="s">
        <v>62</v>
      </c>
      <c r="M10" s="420"/>
      <c r="N10" s="219"/>
      <c r="O10" s="223" t="s">
        <v>63</v>
      </c>
    </row>
    <row r="11" spans="2:17" x14ac:dyDescent="0.15">
      <c r="B11" s="177" t="s">
        <v>0</v>
      </c>
      <c r="C11" s="178" t="s">
        <v>43</v>
      </c>
      <c r="D11" s="213" t="s">
        <v>64</v>
      </c>
      <c r="E11" s="212"/>
      <c r="F11" s="212"/>
      <c r="G11" s="219" t="s">
        <v>65</v>
      </c>
      <c r="H11" s="220"/>
      <c r="I11" s="221">
        <v>43985</v>
      </c>
      <c r="J11" s="224" t="s">
        <v>66</v>
      </c>
      <c r="K11" s="222"/>
      <c r="L11" s="420" t="s">
        <v>67</v>
      </c>
      <c r="M11" s="420"/>
      <c r="N11" s="219"/>
      <c r="O11" s="223" t="s">
        <v>68</v>
      </c>
    </row>
    <row r="12" spans="2:17" x14ac:dyDescent="0.15">
      <c r="B12" s="177" t="s">
        <v>0</v>
      </c>
      <c r="C12" s="178" t="s">
        <v>44</v>
      </c>
      <c r="D12" s="212" t="s">
        <v>69</v>
      </c>
      <c r="E12" s="212"/>
      <c r="F12" s="212"/>
      <c r="G12" s="219" t="s">
        <v>70</v>
      </c>
      <c r="H12" s="220"/>
      <c r="I12" s="221">
        <v>43986</v>
      </c>
      <c r="J12" s="219" t="s">
        <v>71</v>
      </c>
      <c r="K12" s="222"/>
      <c r="L12" s="420" t="s">
        <v>72</v>
      </c>
      <c r="M12" s="420" t="s">
        <v>73</v>
      </c>
      <c r="N12" s="219"/>
      <c r="O12" s="223" t="s">
        <v>74</v>
      </c>
    </row>
    <row r="13" spans="2:17" x14ac:dyDescent="0.15">
      <c r="B13" s="177" t="s">
        <v>0</v>
      </c>
      <c r="C13" s="178" t="s">
        <v>45</v>
      </c>
      <c r="D13" s="212" t="s">
        <v>75</v>
      </c>
      <c r="E13" s="212"/>
      <c r="F13" s="212"/>
      <c r="G13" s="219" t="s">
        <v>76</v>
      </c>
      <c r="H13" s="220">
        <v>43952</v>
      </c>
      <c r="I13" s="221">
        <v>43987</v>
      </c>
      <c r="J13" s="219" t="s">
        <v>77</v>
      </c>
      <c r="K13" s="222"/>
      <c r="L13" s="420" t="s">
        <v>78</v>
      </c>
      <c r="M13" s="420" t="s">
        <v>79</v>
      </c>
      <c r="N13" s="219"/>
      <c r="O13" s="223" t="s">
        <v>80</v>
      </c>
    </row>
    <row r="14" spans="2:17" x14ac:dyDescent="0.15">
      <c r="B14" s="177" t="s">
        <v>0</v>
      </c>
      <c r="C14" s="178" t="s">
        <v>46</v>
      </c>
      <c r="D14" s="212" t="s">
        <v>81</v>
      </c>
      <c r="E14" s="212" t="s">
        <v>82</v>
      </c>
      <c r="F14" s="212"/>
      <c r="G14" s="219" t="s">
        <v>83</v>
      </c>
      <c r="H14" s="220">
        <v>43953</v>
      </c>
      <c r="I14" s="221">
        <v>43988</v>
      </c>
      <c r="J14" s="219" t="s">
        <v>84</v>
      </c>
      <c r="K14" s="225">
        <v>44044</v>
      </c>
      <c r="L14" s="420" t="s">
        <v>85</v>
      </c>
      <c r="M14" s="420" t="s">
        <v>86</v>
      </c>
      <c r="N14" s="219"/>
      <c r="O14" s="223" t="s">
        <v>87</v>
      </c>
    </row>
    <row r="15" spans="2:17" ht="14" thickBot="1" x14ac:dyDescent="0.2">
      <c r="B15" s="179" t="s">
        <v>0</v>
      </c>
      <c r="C15" s="180" t="s">
        <v>47</v>
      </c>
      <c r="D15" s="214" t="s">
        <v>88</v>
      </c>
      <c r="E15" s="214" t="s">
        <v>89</v>
      </c>
      <c r="F15" s="226">
        <v>43891</v>
      </c>
      <c r="G15" s="227" t="s">
        <v>90</v>
      </c>
      <c r="H15" s="228">
        <v>43954</v>
      </c>
      <c r="I15" s="228">
        <v>43989</v>
      </c>
      <c r="J15" s="228" t="s">
        <v>91</v>
      </c>
      <c r="K15" s="229">
        <v>44045</v>
      </c>
      <c r="L15" s="421" t="s">
        <v>92</v>
      </c>
      <c r="M15" s="421" t="s">
        <v>93</v>
      </c>
      <c r="N15" s="228" t="s">
        <v>94</v>
      </c>
      <c r="O15" s="230" t="s">
        <v>95</v>
      </c>
    </row>
    <row r="16" spans="2:17" ht="14" thickTop="1" x14ac:dyDescent="0.15">
      <c r="B16" s="181">
        <v>2</v>
      </c>
      <c r="C16" s="178" t="s">
        <v>41</v>
      </c>
      <c r="D16" s="231" t="s">
        <v>96</v>
      </c>
      <c r="E16" s="212" t="s">
        <v>97</v>
      </c>
      <c r="F16" s="232">
        <v>43892</v>
      </c>
      <c r="G16" s="219" t="s">
        <v>98</v>
      </c>
      <c r="H16" s="219">
        <v>43955</v>
      </c>
      <c r="I16" s="233">
        <v>43990</v>
      </c>
      <c r="J16" s="219" t="s">
        <v>99</v>
      </c>
      <c r="K16" s="225">
        <v>44046</v>
      </c>
      <c r="L16" s="422" t="s">
        <v>100</v>
      </c>
      <c r="M16" s="420" t="s">
        <v>101</v>
      </c>
      <c r="N16" s="219" t="s">
        <v>102</v>
      </c>
      <c r="O16" s="223" t="s">
        <v>103</v>
      </c>
    </row>
    <row r="17" spans="2:15" x14ac:dyDescent="0.15">
      <c r="B17" s="177" t="s">
        <v>0</v>
      </c>
      <c r="C17" s="178" t="s">
        <v>42</v>
      </c>
      <c r="D17" s="212" t="s">
        <v>104</v>
      </c>
      <c r="E17" s="212" t="s">
        <v>105</v>
      </c>
      <c r="F17" s="232">
        <v>43893</v>
      </c>
      <c r="G17" s="219" t="s">
        <v>106</v>
      </c>
      <c r="H17" s="219">
        <v>43956</v>
      </c>
      <c r="I17" s="234">
        <v>43991</v>
      </c>
      <c r="J17" s="219" t="s">
        <v>107</v>
      </c>
      <c r="K17" s="225">
        <v>44047</v>
      </c>
      <c r="L17" s="420" t="s">
        <v>108</v>
      </c>
      <c r="M17" s="420" t="s">
        <v>109</v>
      </c>
      <c r="N17" s="219" t="s">
        <v>110</v>
      </c>
      <c r="O17" s="223" t="s">
        <v>111</v>
      </c>
    </row>
    <row r="18" spans="2:15" x14ac:dyDescent="0.15">
      <c r="B18" s="177" t="s">
        <v>0</v>
      </c>
      <c r="C18" s="178" t="s">
        <v>43</v>
      </c>
      <c r="D18" s="212" t="s">
        <v>112</v>
      </c>
      <c r="E18" s="212" t="s">
        <v>113</v>
      </c>
      <c r="F18" s="232">
        <v>43894</v>
      </c>
      <c r="G18" s="219" t="s">
        <v>114</v>
      </c>
      <c r="H18" s="219">
        <v>43957</v>
      </c>
      <c r="I18" s="235">
        <v>43992</v>
      </c>
      <c r="J18" s="219" t="s">
        <v>115</v>
      </c>
      <c r="K18" s="225">
        <v>44048</v>
      </c>
      <c r="L18" s="420" t="s">
        <v>116</v>
      </c>
      <c r="M18" s="420" t="s">
        <v>117</v>
      </c>
      <c r="N18" s="219" t="s">
        <v>118</v>
      </c>
      <c r="O18" s="223" t="s">
        <v>119</v>
      </c>
    </row>
    <row r="19" spans="2:15" x14ac:dyDescent="0.15">
      <c r="B19" s="177" t="s">
        <v>0</v>
      </c>
      <c r="C19" s="178" t="s">
        <v>44</v>
      </c>
      <c r="D19" s="212" t="s">
        <v>120</v>
      </c>
      <c r="E19" s="212" t="s">
        <v>121</v>
      </c>
      <c r="F19" s="232">
        <v>43895</v>
      </c>
      <c r="G19" s="219" t="s">
        <v>122</v>
      </c>
      <c r="H19" s="219">
        <v>43958</v>
      </c>
      <c r="I19" s="233">
        <v>43993</v>
      </c>
      <c r="J19" s="225" t="s">
        <v>123</v>
      </c>
      <c r="K19" s="225">
        <v>44049</v>
      </c>
      <c r="L19" s="420" t="s">
        <v>124</v>
      </c>
      <c r="M19" s="420" t="s">
        <v>125</v>
      </c>
      <c r="N19" s="219" t="s">
        <v>126</v>
      </c>
      <c r="O19" s="223" t="s">
        <v>127</v>
      </c>
    </row>
    <row r="20" spans="2:15" x14ac:dyDescent="0.15">
      <c r="B20" s="177" t="s">
        <v>0</v>
      </c>
      <c r="C20" s="178" t="s">
        <v>45</v>
      </c>
      <c r="D20" s="212" t="s">
        <v>128</v>
      </c>
      <c r="E20" s="212" t="s">
        <v>129</v>
      </c>
      <c r="F20" s="232">
        <v>43896</v>
      </c>
      <c r="G20" s="224" t="s">
        <v>130</v>
      </c>
      <c r="H20" s="219">
        <v>43959</v>
      </c>
      <c r="I20" s="235">
        <v>43994</v>
      </c>
      <c r="J20" s="225" t="s">
        <v>131</v>
      </c>
      <c r="K20" s="225">
        <v>44050</v>
      </c>
      <c r="L20" s="420" t="s">
        <v>132</v>
      </c>
      <c r="M20" s="420" t="s">
        <v>133</v>
      </c>
      <c r="N20" s="219" t="s">
        <v>134</v>
      </c>
      <c r="O20" s="223" t="s">
        <v>135</v>
      </c>
    </row>
    <row r="21" spans="2:15" x14ac:dyDescent="0.15">
      <c r="B21" s="177" t="s">
        <v>0</v>
      </c>
      <c r="C21" s="178" t="s">
        <v>46</v>
      </c>
      <c r="D21" s="212" t="s">
        <v>136</v>
      </c>
      <c r="E21" s="212" t="s">
        <v>137</v>
      </c>
      <c r="F21" s="232">
        <v>43897</v>
      </c>
      <c r="G21" s="219" t="s">
        <v>138</v>
      </c>
      <c r="H21" s="219">
        <v>43960</v>
      </c>
      <c r="I21" s="219">
        <v>43995</v>
      </c>
      <c r="J21" s="225" t="s">
        <v>139</v>
      </c>
      <c r="K21" s="225">
        <v>44051</v>
      </c>
      <c r="L21" s="420" t="s">
        <v>140</v>
      </c>
      <c r="M21" s="420" t="s">
        <v>141</v>
      </c>
      <c r="N21" s="219" t="s">
        <v>142</v>
      </c>
      <c r="O21" s="223" t="s">
        <v>143</v>
      </c>
    </row>
    <row r="22" spans="2:15" ht="14" thickBot="1" x14ac:dyDescent="0.2">
      <c r="B22" s="179" t="s">
        <v>0</v>
      </c>
      <c r="C22" s="180" t="s">
        <v>47</v>
      </c>
      <c r="D22" s="214" t="s">
        <v>144</v>
      </c>
      <c r="E22" s="214" t="s">
        <v>145</v>
      </c>
      <c r="F22" s="226">
        <v>43898</v>
      </c>
      <c r="G22" s="236" t="s">
        <v>146</v>
      </c>
      <c r="H22" s="237">
        <v>43961</v>
      </c>
      <c r="I22" s="228">
        <v>43996</v>
      </c>
      <c r="J22" s="229" t="s">
        <v>147</v>
      </c>
      <c r="K22" s="229">
        <v>44052</v>
      </c>
      <c r="L22" s="421" t="s">
        <v>148</v>
      </c>
      <c r="M22" s="421" t="s">
        <v>149</v>
      </c>
      <c r="N22" s="228" t="s">
        <v>150</v>
      </c>
      <c r="O22" s="230" t="s">
        <v>151</v>
      </c>
    </row>
    <row r="23" spans="2:15" ht="14" thickTop="1" x14ac:dyDescent="0.15">
      <c r="B23" s="181">
        <v>3</v>
      </c>
      <c r="C23" s="178" t="s">
        <v>41</v>
      </c>
      <c r="D23" s="212" t="s">
        <v>152</v>
      </c>
      <c r="E23" s="212" t="s">
        <v>153</v>
      </c>
      <c r="F23" s="212">
        <v>43899</v>
      </c>
      <c r="G23" s="238" t="s">
        <v>154</v>
      </c>
      <c r="H23" s="219">
        <v>43962</v>
      </c>
      <c r="I23" s="219">
        <v>43997</v>
      </c>
      <c r="J23" s="225" t="s">
        <v>155</v>
      </c>
      <c r="K23" s="219">
        <v>44053</v>
      </c>
      <c r="L23" s="420" t="s">
        <v>156</v>
      </c>
      <c r="M23" s="422" t="s">
        <v>157</v>
      </c>
      <c r="N23" s="219" t="s">
        <v>158</v>
      </c>
      <c r="O23" s="223" t="s">
        <v>159</v>
      </c>
    </row>
    <row r="24" spans="2:15" x14ac:dyDescent="0.15">
      <c r="B24" s="177" t="s">
        <v>0</v>
      </c>
      <c r="C24" s="178" t="s">
        <v>42</v>
      </c>
      <c r="D24" s="212" t="s">
        <v>160</v>
      </c>
      <c r="E24" s="212" t="s">
        <v>161</v>
      </c>
      <c r="F24" s="212">
        <v>43900</v>
      </c>
      <c r="G24" s="219" t="s">
        <v>162</v>
      </c>
      <c r="H24" s="219">
        <v>43963</v>
      </c>
      <c r="I24" s="219">
        <v>43998</v>
      </c>
      <c r="J24" s="225" t="s">
        <v>163</v>
      </c>
      <c r="K24" s="219">
        <v>44054</v>
      </c>
      <c r="L24" s="420" t="s">
        <v>164</v>
      </c>
      <c r="M24" s="420" t="s">
        <v>165</v>
      </c>
      <c r="N24" s="219" t="s">
        <v>166</v>
      </c>
      <c r="O24" s="223" t="s">
        <v>167</v>
      </c>
    </row>
    <row r="25" spans="2:15" x14ac:dyDescent="0.15">
      <c r="B25" s="177" t="s">
        <v>0</v>
      </c>
      <c r="C25" s="178" t="s">
        <v>43</v>
      </c>
      <c r="D25" s="212" t="s">
        <v>168</v>
      </c>
      <c r="E25" s="212" t="s">
        <v>169</v>
      </c>
      <c r="F25" s="212">
        <v>43901</v>
      </c>
      <c r="G25" s="219" t="s">
        <v>170</v>
      </c>
      <c r="H25" s="219">
        <v>43964</v>
      </c>
      <c r="I25" s="219">
        <v>43999</v>
      </c>
      <c r="J25" s="225" t="s">
        <v>171</v>
      </c>
      <c r="K25" s="219">
        <v>44055</v>
      </c>
      <c r="L25" s="420" t="s">
        <v>172</v>
      </c>
      <c r="M25" s="420" t="s">
        <v>173</v>
      </c>
      <c r="N25" s="239" t="s">
        <v>174</v>
      </c>
      <c r="O25" s="223" t="s">
        <v>175</v>
      </c>
    </row>
    <row r="26" spans="2:15" x14ac:dyDescent="0.15">
      <c r="B26" s="177" t="s">
        <v>0</v>
      </c>
      <c r="C26" s="178" t="s">
        <v>44</v>
      </c>
      <c r="D26" s="212" t="s">
        <v>176</v>
      </c>
      <c r="E26" s="212" t="s">
        <v>177</v>
      </c>
      <c r="F26" s="212">
        <v>43902</v>
      </c>
      <c r="G26" s="219" t="s">
        <v>178</v>
      </c>
      <c r="H26" s="219">
        <v>43965</v>
      </c>
      <c r="I26" s="233">
        <v>44000</v>
      </c>
      <c r="J26" s="225" t="s">
        <v>179</v>
      </c>
      <c r="K26" s="219">
        <v>44056</v>
      </c>
      <c r="L26" s="420" t="s">
        <v>180</v>
      </c>
      <c r="M26" s="420" t="s">
        <v>181</v>
      </c>
      <c r="N26" s="219" t="s">
        <v>182</v>
      </c>
      <c r="O26" s="223" t="s">
        <v>183</v>
      </c>
    </row>
    <row r="27" spans="2:15" x14ac:dyDescent="0.15">
      <c r="B27" s="177" t="s">
        <v>0</v>
      </c>
      <c r="C27" s="178" t="s">
        <v>45</v>
      </c>
      <c r="D27" s="212" t="s">
        <v>184</v>
      </c>
      <c r="E27" s="240" t="s">
        <v>185</v>
      </c>
      <c r="F27" s="212">
        <v>43903</v>
      </c>
      <c r="G27" s="219" t="s">
        <v>186</v>
      </c>
      <c r="H27" s="219">
        <v>43966</v>
      </c>
      <c r="I27" s="235">
        <v>44001</v>
      </c>
      <c r="J27" s="225" t="s">
        <v>187</v>
      </c>
      <c r="K27" s="219">
        <v>44057</v>
      </c>
      <c r="L27" s="420" t="s">
        <v>188</v>
      </c>
      <c r="M27" s="420" t="s">
        <v>189</v>
      </c>
      <c r="N27" s="219" t="s">
        <v>190</v>
      </c>
      <c r="O27" s="223" t="s">
        <v>191</v>
      </c>
    </row>
    <row r="28" spans="2:15" x14ac:dyDescent="0.15">
      <c r="B28" s="177" t="s">
        <v>0</v>
      </c>
      <c r="C28" s="178" t="s">
        <v>46</v>
      </c>
      <c r="D28" s="212" t="s">
        <v>192</v>
      </c>
      <c r="E28" s="212" t="s">
        <v>193</v>
      </c>
      <c r="F28" s="212">
        <v>43904</v>
      </c>
      <c r="G28" s="219" t="s">
        <v>194</v>
      </c>
      <c r="H28" s="219">
        <v>43967</v>
      </c>
      <c r="I28" s="219">
        <v>44002</v>
      </c>
      <c r="J28" s="225" t="s">
        <v>195</v>
      </c>
      <c r="K28" s="219">
        <v>44058</v>
      </c>
      <c r="L28" s="420" t="s">
        <v>196</v>
      </c>
      <c r="M28" s="420" t="s">
        <v>197</v>
      </c>
      <c r="N28" s="219" t="s">
        <v>198</v>
      </c>
      <c r="O28" s="223" t="s">
        <v>199</v>
      </c>
    </row>
    <row r="29" spans="2:15" ht="14" thickBot="1" x14ac:dyDescent="0.2">
      <c r="B29" s="179" t="s">
        <v>0</v>
      </c>
      <c r="C29" s="180" t="s">
        <v>47</v>
      </c>
      <c r="D29" s="214" t="s">
        <v>200</v>
      </c>
      <c r="E29" s="214" t="s">
        <v>201</v>
      </c>
      <c r="F29" s="214">
        <v>43905</v>
      </c>
      <c r="G29" s="228" t="s">
        <v>202</v>
      </c>
      <c r="H29" s="228">
        <v>43968</v>
      </c>
      <c r="I29" s="237">
        <v>44003</v>
      </c>
      <c r="J29" s="229" t="s">
        <v>203</v>
      </c>
      <c r="K29" s="228">
        <v>44059</v>
      </c>
      <c r="L29" s="421" t="s">
        <v>204</v>
      </c>
      <c r="M29" s="421" t="s">
        <v>205</v>
      </c>
      <c r="N29" s="228" t="s">
        <v>206</v>
      </c>
      <c r="O29" s="230" t="s">
        <v>207</v>
      </c>
    </row>
    <row r="30" spans="2:15" ht="14" thickTop="1" x14ac:dyDescent="0.15">
      <c r="B30" s="181">
        <v>4</v>
      </c>
      <c r="C30" s="178" t="s">
        <v>41</v>
      </c>
      <c r="D30" s="212" t="s">
        <v>208</v>
      </c>
      <c r="E30" s="212" t="s">
        <v>209</v>
      </c>
      <c r="F30" s="212">
        <v>43906</v>
      </c>
      <c r="G30" s="219" t="s">
        <v>210</v>
      </c>
      <c r="H30" s="224">
        <v>43969</v>
      </c>
      <c r="I30" s="219">
        <v>44004</v>
      </c>
      <c r="J30" s="219" t="s">
        <v>211</v>
      </c>
      <c r="K30" s="219">
        <v>44060</v>
      </c>
      <c r="L30" s="420" t="s">
        <v>212</v>
      </c>
      <c r="M30" s="420" t="s">
        <v>213</v>
      </c>
      <c r="N30" s="219" t="s">
        <v>214</v>
      </c>
      <c r="O30" s="223" t="s">
        <v>215</v>
      </c>
    </row>
    <row r="31" spans="2:15" x14ac:dyDescent="0.15">
      <c r="B31" s="177" t="s">
        <v>0</v>
      </c>
      <c r="C31" s="178" t="s">
        <v>42</v>
      </c>
      <c r="D31" s="212" t="s">
        <v>216</v>
      </c>
      <c r="E31" s="212" t="s">
        <v>217</v>
      </c>
      <c r="F31" s="241">
        <v>43907</v>
      </c>
      <c r="G31" s="219" t="s">
        <v>218</v>
      </c>
      <c r="H31" s="219">
        <v>43970</v>
      </c>
      <c r="I31" s="233">
        <v>44005</v>
      </c>
      <c r="J31" s="219" t="s">
        <v>219</v>
      </c>
      <c r="K31" s="219">
        <v>44061</v>
      </c>
      <c r="L31" s="420" t="s">
        <v>220</v>
      </c>
      <c r="M31" s="420" t="s">
        <v>221</v>
      </c>
      <c r="N31" s="219" t="s">
        <v>222</v>
      </c>
      <c r="O31" s="223" t="s">
        <v>223</v>
      </c>
    </row>
    <row r="32" spans="2:15" x14ac:dyDescent="0.15">
      <c r="B32" s="177" t="s">
        <v>0</v>
      </c>
      <c r="C32" s="178" t="s">
        <v>43</v>
      </c>
      <c r="D32" s="212" t="s">
        <v>224</v>
      </c>
      <c r="E32" s="212" t="s">
        <v>225</v>
      </c>
      <c r="F32" s="242">
        <v>43908</v>
      </c>
      <c r="G32" s="219" t="s">
        <v>226</v>
      </c>
      <c r="H32" s="219">
        <v>43971</v>
      </c>
      <c r="I32" s="243">
        <v>44006</v>
      </c>
      <c r="J32" s="219" t="s">
        <v>227</v>
      </c>
      <c r="K32" s="219">
        <v>44062</v>
      </c>
      <c r="L32" s="420" t="s">
        <v>228</v>
      </c>
      <c r="M32" s="420" t="s">
        <v>229</v>
      </c>
      <c r="N32" s="219" t="s">
        <v>230</v>
      </c>
      <c r="O32" s="223" t="s">
        <v>231</v>
      </c>
    </row>
    <row r="33" spans="2:15" x14ac:dyDescent="0.15">
      <c r="B33" s="177" t="s">
        <v>0</v>
      </c>
      <c r="C33" s="178" t="s">
        <v>44</v>
      </c>
      <c r="D33" s="212" t="s">
        <v>232</v>
      </c>
      <c r="E33" s="212" t="s">
        <v>233</v>
      </c>
      <c r="F33" s="242">
        <v>43909</v>
      </c>
      <c r="G33" s="219" t="s">
        <v>234</v>
      </c>
      <c r="H33" s="219">
        <v>43972</v>
      </c>
      <c r="I33" s="219">
        <v>44007</v>
      </c>
      <c r="J33" s="219" t="s">
        <v>235</v>
      </c>
      <c r="K33" s="219">
        <v>44063</v>
      </c>
      <c r="L33" s="420" t="s">
        <v>236</v>
      </c>
      <c r="M33" s="420" t="s">
        <v>237</v>
      </c>
      <c r="N33" s="219" t="s">
        <v>238</v>
      </c>
      <c r="O33" s="244" t="s">
        <v>239</v>
      </c>
    </row>
    <row r="34" spans="2:15" x14ac:dyDescent="0.15">
      <c r="B34" s="177" t="s">
        <v>0</v>
      </c>
      <c r="C34" s="178" t="s">
        <v>45</v>
      </c>
      <c r="D34" s="212" t="s">
        <v>240</v>
      </c>
      <c r="E34" s="212" t="s">
        <v>241</v>
      </c>
      <c r="F34" s="242">
        <v>43910</v>
      </c>
      <c r="G34" s="219" t="s">
        <v>242</v>
      </c>
      <c r="H34" s="219">
        <v>43973</v>
      </c>
      <c r="I34" s="233">
        <v>44008</v>
      </c>
      <c r="J34" s="219" t="s">
        <v>243</v>
      </c>
      <c r="K34" s="219">
        <v>44064</v>
      </c>
      <c r="L34" s="420" t="s">
        <v>244</v>
      </c>
      <c r="M34" s="420" t="s">
        <v>245</v>
      </c>
      <c r="N34" s="219" t="s">
        <v>246</v>
      </c>
      <c r="O34" s="245" t="s">
        <v>247</v>
      </c>
    </row>
    <row r="35" spans="2:15" x14ac:dyDescent="0.15">
      <c r="B35" s="177" t="s">
        <v>0</v>
      </c>
      <c r="C35" s="178" t="s">
        <v>46</v>
      </c>
      <c r="D35" s="212" t="s">
        <v>248</v>
      </c>
      <c r="E35" s="212" t="s">
        <v>249</v>
      </c>
      <c r="F35" s="242">
        <v>43911</v>
      </c>
      <c r="G35" s="219" t="s">
        <v>250</v>
      </c>
      <c r="H35" s="219">
        <v>43974</v>
      </c>
      <c r="I35" s="235">
        <v>44009</v>
      </c>
      <c r="J35" s="225" t="s">
        <v>251</v>
      </c>
      <c r="K35" s="219">
        <v>44065</v>
      </c>
      <c r="L35" s="420" t="s">
        <v>252</v>
      </c>
      <c r="M35" s="420" t="s">
        <v>253</v>
      </c>
      <c r="N35" s="219" t="s">
        <v>254</v>
      </c>
      <c r="O35" s="246" t="s">
        <v>255</v>
      </c>
    </row>
    <row r="36" spans="2:15" ht="14" thickBot="1" x14ac:dyDescent="0.2">
      <c r="B36" s="179"/>
      <c r="C36" s="180" t="s">
        <v>47</v>
      </c>
      <c r="D36" s="214" t="s">
        <v>256</v>
      </c>
      <c r="E36" s="214" t="s">
        <v>257</v>
      </c>
      <c r="F36" s="247">
        <v>43912</v>
      </c>
      <c r="G36" s="228" t="s">
        <v>258</v>
      </c>
      <c r="H36" s="228">
        <v>43975</v>
      </c>
      <c r="I36" s="228">
        <v>44010</v>
      </c>
      <c r="J36" s="229" t="s">
        <v>259</v>
      </c>
      <c r="K36" s="228">
        <v>44066</v>
      </c>
      <c r="L36" s="421" t="s">
        <v>260</v>
      </c>
      <c r="M36" s="421" t="s">
        <v>261</v>
      </c>
      <c r="N36" s="228" t="s">
        <v>262</v>
      </c>
      <c r="O36" s="230" t="s">
        <v>263</v>
      </c>
    </row>
    <row r="37" spans="2:15" ht="15" thickTop="1" x14ac:dyDescent="0.15">
      <c r="B37" s="182">
        <v>5</v>
      </c>
      <c r="C37" s="183" t="s">
        <v>41</v>
      </c>
      <c r="D37" s="212" t="s">
        <v>264</v>
      </c>
      <c r="E37" s="212" t="s">
        <v>265</v>
      </c>
      <c r="F37" s="242">
        <v>43913</v>
      </c>
      <c r="G37" s="219" t="s">
        <v>266</v>
      </c>
      <c r="H37" s="219">
        <v>43976</v>
      </c>
      <c r="I37" s="219">
        <v>44011</v>
      </c>
      <c r="J37" s="225" t="s">
        <v>267</v>
      </c>
      <c r="K37" s="219">
        <v>44067</v>
      </c>
      <c r="L37" s="420" t="s">
        <v>268</v>
      </c>
      <c r="M37" s="420" t="s">
        <v>269</v>
      </c>
      <c r="N37" s="219" t="s">
        <v>270</v>
      </c>
      <c r="O37" s="426" t="s">
        <v>271</v>
      </c>
    </row>
    <row r="38" spans="2:15" ht="14" x14ac:dyDescent="0.15">
      <c r="B38" s="184"/>
      <c r="C38" s="185" t="s">
        <v>42</v>
      </c>
      <c r="D38" s="212" t="s">
        <v>272</v>
      </c>
      <c r="E38" s="231" t="s">
        <v>273</v>
      </c>
      <c r="F38" s="242">
        <v>43914</v>
      </c>
      <c r="G38" s="219" t="s">
        <v>274</v>
      </c>
      <c r="H38" s="219">
        <v>43977</v>
      </c>
      <c r="I38" s="219">
        <v>44012</v>
      </c>
      <c r="J38" s="225" t="s">
        <v>275</v>
      </c>
      <c r="K38" s="219">
        <v>44068</v>
      </c>
      <c r="L38" s="420" t="s">
        <v>276</v>
      </c>
      <c r="M38" s="420" t="s">
        <v>277</v>
      </c>
      <c r="N38" s="219" t="s">
        <v>278</v>
      </c>
      <c r="O38" s="223" t="s">
        <v>279</v>
      </c>
    </row>
    <row r="39" spans="2:15" ht="14" x14ac:dyDescent="0.15">
      <c r="B39" s="186"/>
      <c r="C39" s="187" t="s">
        <v>43</v>
      </c>
      <c r="D39" s="212" t="s">
        <v>280</v>
      </c>
      <c r="E39" s="212" t="s">
        <v>281</v>
      </c>
      <c r="F39" s="212">
        <v>43915</v>
      </c>
      <c r="G39" s="219" t="s">
        <v>282</v>
      </c>
      <c r="H39" s="219">
        <v>43978</v>
      </c>
      <c r="I39" s="248"/>
      <c r="J39" s="249" t="s">
        <v>283</v>
      </c>
      <c r="K39" s="219">
        <v>44069</v>
      </c>
      <c r="L39" s="420" t="s">
        <v>284</v>
      </c>
      <c r="M39" s="420" t="s">
        <v>285</v>
      </c>
      <c r="N39" s="219" t="s">
        <v>286</v>
      </c>
      <c r="O39" s="223" t="s">
        <v>287</v>
      </c>
    </row>
    <row r="40" spans="2:15" x14ac:dyDescent="0.15">
      <c r="B40" s="188"/>
      <c r="C40" s="189" t="s">
        <v>44</v>
      </c>
      <c r="D40" s="212" t="s">
        <v>288</v>
      </c>
      <c r="E40" s="212" t="s">
        <v>289</v>
      </c>
      <c r="F40" s="212">
        <v>43916</v>
      </c>
      <c r="G40" s="219" t="s">
        <v>290</v>
      </c>
      <c r="H40" s="219">
        <v>43979</v>
      </c>
      <c r="I40" s="250"/>
      <c r="J40" s="225" t="s">
        <v>291</v>
      </c>
      <c r="K40" s="219">
        <v>44070</v>
      </c>
      <c r="L40" s="423"/>
      <c r="M40" s="420" t="s">
        <v>292</v>
      </c>
      <c r="N40" s="219" t="s">
        <v>293</v>
      </c>
      <c r="O40" s="244" t="s">
        <v>294</v>
      </c>
    </row>
    <row r="41" spans="2:15" x14ac:dyDescent="0.15">
      <c r="B41" s="190"/>
      <c r="C41" s="191" t="s">
        <v>45</v>
      </c>
      <c r="D41" s="212" t="s">
        <v>295</v>
      </c>
      <c r="E41" s="212" t="s">
        <v>296</v>
      </c>
      <c r="F41" s="212">
        <v>43917</v>
      </c>
      <c r="G41" s="250"/>
      <c r="H41" s="219">
        <v>43980</v>
      </c>
      <c r="I41" s="251"/>
      <c r="J41" s="225" t="s">
        <v>297</v>
      </c>
      <c r="K41" s="219">
        <v>44071</v>
      </c>
      <c r="L41" s="424"/>
      <c r="M41" s="420" t="s">
        <v>298</v>
      </c>
      <c r="N41" s="219" t="s">
        <v>299</v>
      </c>
      <c r="O41" s="252"/>
    </row>
    <row r="42" spans="2:15" x14ac:dyDescent="0.15">
      <c r="B42" s="190"/>
      <c r="C42" s="191" t="s">
        <v>46</v>
      </c>
      <c r="D42" s="253"/>
      <c r="E42" s="232" t="s">
        <v>300</v>
      </c>
      <c r="F42" s="212">
        <v>43918</v>
      </c>
      <c r="G42" s="234"/>
      <c r="H42" s="219">
        <v>43981</v>
      </c>
      <c r="I42" s="234"/>
      <c r="J42" s="225"/>
      <c r="K42" s="219">
        <v>44072</v>
      </c>
      <c r="L42" s="424"/>
      <c r="M42" s="425" t="s">
        <v>301</v>
      </c>
      <c r="N42" s="219" t="s">
        <v>302</v>
      </c>
      <c r="O42" s="254"/>
    </row>
    <row r="43" spans="2:15" ht="14" thickBot="1" x14ac:dyDescent="0.2">
      <c r="B43" s="192"/>
      <c r="C43" s="193" t="s">
        <v>47</v>
      </c>
      <c r="D43" s="255"/>
      <c r="E43" s="256"/>
      <c r="F43" s="214">
        <v>43919</v>
      </c>
      <c r="G43" s="257"/>
      <c r="H43" s="228">
        <v>43982</v>
      </c>
      <c r="I43" s="257"/>
      <c r="J43" s="258"/>
      <c r="K43" s="228">
        <v>44073</v>
      </c>
      <c r="L43" s="259"/>
      <c r="M43" s="260"/>
      <c r="N43" s="228" t="s">
        <v>303</v>
      </c>
      <c r="O43" s="261"/>
    </row>
    <row r="44" spans="2:15" ht="15" thickTop="1" x14ac:dyDescent="0.15">
      <c r="B44" s="194">
        <v>6</v>
      </c>
      <c r="C44" s="195" t="s">
        <v>41</v>
      </c>
      <c r="D44" s="262"/>
      <c r="E44" s="262"/>
      <c r="F44" s="212">
        <v>43920</v>
      </c>
      <c r="G44" s="263"/>
      <c r="H44" s="263"/>
      <c r="I44" s="263"/>
      <c r="J44" s="222"/>
      <c r="K44" s="219">
        <v>44074</v>
      </c>
      <c r="L44" s="263"/>
      <c r="M44" s="263"/>
      <c r="N44" s="219" t="s">
        <v>304</v>
      </c>
      <c r="O44" s="264"/>
    </row>
    <row r="45" spans="2:15" ht="14" x14ac:dyDescent="0.15">
      <c r="B45" s="196"/>
      <c r="C45" s="183" t="s">
        <v>42</v>
      </c>
      <c r="D45" s="253"/>
      <c r="E45" s="253"/>
      <c r="F45" s="212">
        <v>43921</v>
      </c>
      <c r="G45" s="250"/>
      <c r="H45" s="250"/>
      <c r="I45" s="250"/>
      <c r="J45" s="250"/>
      <c r="K45" s="250"/>
      <c r="L45" s="263"/>
      <c r="M45" s="265"/>
      <c r="N45" s="250"/>
      <c r="O45" s="264"/>
    </row>
    <row r="46" spans="2:15" ht="14" x14ac:dyDescent="0.15">
      <c r="B46" s="184"/>
      <c r="C46" s="185" t="s">
        <v>43</v>
      </c>
      <c r="D46" s="266"/>
      <c r="E46" s="266"/>
      <c r="F46" s="253"/>
      <c r="G46" s="251"/>
      <c r="H46" s="251"/>
      <c r="I46" s="251"/>
      <c r="J46" s="251"/>
      <c r="K46" s="251"/>
      <c r="L46" s="250"/>
      <c r="M46" s="251"/>
      <c r="N46" s="251"/>
      <c r="O46" s="252"/>
    </row>
    <row r="47" spans="2:15" ht="14" x14ac:dyDescent="0.15">
      <c r="B47" s="184"/>
      <c r="C47" s="185" t="s">
        <v>44</v>
      </c>
      <c r="D47" s="266"/>
      <c r="E47" s="266"/>
      <c r="F47" s="266"/>
      <c r="G47" s="251"/>
      <c r="H47" s="251"/>
      <c r="I47" s="251"/>
      <c r="J47" s="251"/>
      <c r="K47" s="251"/>
      <c r="L47" s="251"/>
      <c r="M47" s="251"/>
      <c r="N47" s="251"/>
      <c r="O47" s="254"/>
    </row>
    <row r="48" spans="2:15" ht="14" x14ac:dyDescent="0.15">
      <c r="B48" s="184"/>
      <c r="C48" s="185" t="s">
        <v>45</v>
      </c>
      <c r="D48" s="266"/>
      <c r="E48" s="266"/>
      <c r="F48" s="266"/>
      <c r="G48" s="251"/>
      <c r="H48" s="251"/>
      <c r="I48" s="251"/>
      <c r="J48" s="251"/>
      <c r="K48" s="251"/>
      <c r="L48" s="251"/>
      <c r="M48" s="251"/>
      <c r="N48" s="251"/>
      <c r="O48" s="254"/>
    </row>
    <row r="49" spans="2:15" x14ac:dyDescent="0.15">
      <c r="B49" s="190"/>
      <c r="C49" s="191" t="s">
        <v>46</v>
      </c>
      <c r="D49" s="267"/>
      <c r="E49" s="266"/>
      <c r="F49" s="266"/>
      <c r="G49" s="234"/>
      <c r="H49" s="234"/>
      <c r="I49" s="234"/>
      <c r="J49" s="234"/>
      <c r="K49" s="234"/>
      <c r="L49" s="234"/>
      <c r="M49" s="234"/>
      <c r="N49" s="234"/>
      <c r="O49" s="268"/>
    </row>
    <row r="50" spans="2:15" ht="15" thickBot="1" x14ac:dyDescent="0.2">
      <c r="B50" s="192" t="s">
        <v>0</v>
      </c>
      <c r="C50" s="193" t="s">
        <v>47</v>
      </c>
      <c r="D50" s="269" t="s">
        <v>0</v>
      </c>
      <c r="E50" s="269" t="s">
        <v>0</v>
      </c>
      <c r="F50" s="255" t="s">
        <v>0</v>
      </c>
      <c r="G50" s="257" t="s">
        <v>0</v>
      </c>
      <c r="H50" s="257" t="s">
        <v>0</v>
      </c>
      <c r="I50" s="257" t="s">
        <v>0</v>
      </c>
      <c r="J50" s="257" t="s">
        <v>0</v>
      </c>
      <c r="K50" s="257" t="s">
        <v>0</v>
      </c>
      <c r="L50" s="257" t="s">
        <v>0</v>
      </c>
      <c r="M50" s="257" t="s">
        <v>0</v>
      </c>
      <c r="N50" s="257" t="s">
        <v>0</v>
      </c>
      <c r="O50" s="270" t="s">
        <v>0</v>
      </c>
    </row>
    <row r="51" spans="2:15" ht="14" thickTop="1" x14ac:dyDescent="0.15">
      <c r="C51" s="8"/>
    </row>
    <row r="52" spans="2:15" x14ac:dyDescent="0.15">
      <c r="B52" s="68" t="s">
        <v>0</v>
      </c>
    </row>
    <row r="53" spans="2:15" x14ac:dyDescent="0.15">
      <c r="B53" s="68" t="s">
        <v>0</v>
      </c>
    </row>
    <row r="54" spans="2:15" x14ac:dyDescent="0.15">
      <c r="B54" s="68" t="s">
        <v>0</v>
      </c>
    </row>
  </sheetData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200D7-6B95-094B-8520-2BA2C81E3C3C}">
  <dimension ref="B1:G144"/>
  <sheetViews>
    <sheetView zoomScale="150" zoomScaleNormal="150" zoomScalePageLayoutView="150" workbookViewId="0">
      <selection activeCell="C4" sqref="C4"/>
    </sheetView>
  </sheetViews>
  <sheetFormatPr baseColWidth="10" defaultRowHeight="16" x14ac:dyDescent="0.2"/>
  <cols>
    <col min="1" max="1" width="1.5" style="281" customWidth="1"/>
    <col min="2" max="2" width="6.33203125" style="281" customWidth="1"/>
    <col min="3" max="3" width="72.1640625" style="281" bestFit="1" customWidth="1"/>
    <col min="4" max="4" width="1.5" style="281" customWidth="1"/>
    <col min="5" max="5" width="13.6640625" style="281" bestFit="1" customWidth="1"/>
    <col min="6" max="6" width="3.5" style="281" customWidth="1"/>
    <col min="7" max="7" width="13.6640625" style="281" bestFit="1" customWidth="1"/>
    <col min="8" max="16384" width="10.83203125" style="281"/>
  </cols>
  <sheetData>
    <row r="1" spans="2:7" ht="17" thickBot="1" x14ac:dyDescent="0.25"/>
    <row r="2" spans="2:7" ht="23" thickTop="1" x14ac:dyDescent="0.3">
      <c r="B2" s="323"/>
      <c r="C2" s="327" t="str">
        <f>'État des Résultats'!C2</f>
        <v>Chez Traiteur moyen du Québec (2)</v>
      </c>
      <c r="D2" s="324"/>
      <c r="E2" s="448" t="s">
        <v>391</v>
      </c>
      <c r="F2" s="449"/>
      <c r="G2" s="450"/>
    </row>
    <row r="3" spans="2:7" ht="20" x14ac:dyDescent="0.25">
      <c r="B3" s="323"/>
      <c r="C3" s="326" t="s">
        <v>391</v>
      </c>
      <c r="D3" s="324"/>
      <c r="E3" s="451"/>
      <c r="F3" s="452"/>
      <c r="G3" s="453"/>
    </row>
    <row r="4" spans="2:7" ht="21" thickBot="1" x14ac:dyDescent="0.3">
      <c r="B4" s="323"/>
      <c r="C4" s="325" t="s">
        <v>417</v>
      </c>
      <c r="D4" s="324"/>
      <c r="E4" s="454"/>
      <c r="F4" s="455"/>
      <c r="G4" s="456"/>
    </row>
    <row r="5" spans="2:7" ht="22" thickTop="1" thickBot="1" x14ac:dyDescent="0.45">
      <c r="B5" s="323"/>
      <c r="D5" s="322"/>
      <c r="E5" s="321" t="s">
        <v>390</v>
      </c>
      <c r="F5" s="320"/>
      <c r="G5" s="319" t="s">
        <v>389</v>
      </c>
    </row>
    <row r="6" spans="2:7" ht="26" thickTop="1" thickBot="1" x14ac:dyDescent="0.35">
      <c r="B6" s="289"/>
      <c r="C6" s="302" t="s">
        <v>388</v>
      </c>
      <c r="D6" s="283"/>
      <c r="E6" s="301"/>
      <c r="F6" s="300"/>
      <c r="G6" s="299"/>
    </row>
    <row r="7" spans="2:7" ht="9" customHeight="1" thickTop="1" x14ac:dyDescent="0.3">
      <c r="B7" s="289"/>
      <c r="C7" s="314"/>
      <c r="D7" s="313"/>
      <c r="E7" s="305"/>
      <c r="F7" s="304"/>
      <c r="G7" s="303"/>
    </row>
    <row r="8" spans="2:7" ht="21" x14ac:dyDescent="0.25">
      <c r="B8" s="289"/>
      <c r="C8" s="318" t="s">
        <v>387</v>
      </c>
      <c r="D8" s="313"/>
      <c r="E8" s="305"/>
      <c r="F8" s="304"/>
      <c r="G8" s="303"/>
    </row>
    <row r="9" spans="2:7" ht="10" customHeight="1" x14ac:dyDescent="0.3">
      <c r="B9" s="289"/>
      <c r="C9" s="317"/>
      <c r="D9" s="313"/>
      <c r="E9" s="305"/>
      <c r="F9" s="304"/>
      <c r="G9" s="303"/>
    </row>
    <row r="10" spans="2:7" ht="19" x14ac:dyDescent="0.25">
      <c r="B10" s="289">
        <v>1000</v>
      </c>
      <c r="C10" s="295" t="s">
        <v>386</v>
      </c>
      <c r="D10" s="283"/>
      <c r="E10" s="305"/>
      <c r="F10" s="304" t="s">
        <v>385</v>
      </c>
      <c r="G10" s="303"/>
    </row>
    <row r="11" spans="2:7" ht="17" x14ac:dyDescent="0.25">
      <c r="B11" s="289" t="s">
        <v>0</v>
      </c>
      <c r="C11" s="281" t="s">
        <v>384</v>
      </c>
      <c r="D11" s="283"/>
      <c r="E11" s="305">
        <v>0</v>
      </c>
      <c r="F11" s="304"/>
      <c r="G11" s="303">
        <v>0</v>
      </c>
    </row>
    <row r="12" spans="2:7" ht="17" x14ac:dyDescent="0.25">
      <c r="B12" s="289" t="s">
        <v>0</v>
      </c>
      <c r="C12" s="281" t="s">
        <v>383</v>
      </c>
      <c r="D12" s="283"/>
      <c r="E12" s="305">
        <f>50000-41425.62</f>
        <v>8574.3799999999974</v>
      </c>
      <c r="F12" s="304"/>
      <c r="G12" s="303">
        <v>0</v>
      </c>
    </row>
    <row r="13" spans="2:7" ht="17" x14ac:dyDescent="0.25">
      <c r="B13" s="289" t="s">
        <v>0</v>
      </c>
      <c r="C13" s="293" t="s">
        <v>0</v>
      </c>
      <c r="D13" s="283"/>
      <c r="E13" s="305" t="s">
        <v>0</v>
      </c>
      <c r="F13" s="304"/>
      <c r="G13" s="303" t="s">
        <v>0</v>
      </c>
    </row>
    <row r="14" spans="2:7" ht="19" x14ac:dyDescent="0.25">
      <c r="B14" s="289">
        <v>1100</v>
      </c>
      <c r="C14" s="295" t="s">
        <v>382</v>
      </c>
      <c r="D14" s="283"/>
      <c r="E14" s="305"/>
      <c r="F14" s="304"/>
      <c r="G14" s="303"/>
    </row>
    <row r="15" spans="2:7" ht="17" x14ac:dyDescent="0.25">
      <c r="B15" s="289" t="s">
        <v>0</v>
      </c>
      <c r="C15" s="281" t="s">
        <v>381</v>
      </c>
      <c r="D15" s="283"/>
      <c r="E15" s="305">
        <v>0</v>
      </c>
      <c r="F15" s="304"/>
      <c r="G15" s="303">
        <v>0</v>
      </c>
    </row>
    <row r="16" spans="2:7" ht="17" x14ac:dyDescent="0.25">
      <c r="B16" s="289" t="s">
        <v>0</v>
      </c>
      <c r="C16" s="281" t="s">
        <v>380</v>
      </c>
      <c r="D16" s="283"/>
      <c r="E16" s="305">
        <v>0</v>
      </c>
      <c r="F16" s="304"/>
      <c r="G16" s="303">
        <v>0</v>
      </c>
    </row>
    <row r="17" spans="2:7" ht="17" x14ac:dyDescent="0.25">
      <c r="B17" s="289" t="s">
        <v>0</v>
      </c>
      <c r="C17" s="281" t="s">
        <v>379</v>
      </c>
      <c r="D17" s="283"/>
      <c r="E17" s="305">
        <v>0</v>
      </c>
      <c r="F17" s="304"/>
      <c r="G17" s="303">
        <v>0</v>
      </c>
    </row>
    <row r="18" spans="2:7" ht="17" x14ac:dyDescent="0.25">
      <c r="B18" s="289" t="s">
        <v>0</v>
      </c>
      <c r="C18" s="281" t="s">
        <v>378</v>
      </c>
      <c r="D18" s="283"/>
      <c r="E18" s="305">
        <v>0</v>
      </c>
      <c r="F18" s="304"/>
      <c r="G18" s="303">
        <v>0</v>
      </c>
    </row>
    <row r="19" spans="2:7" ht="17" x14ac:dyDescent="0.25">
      <c r="B19" s="289" t="s">
        <v>0</v>
      </c>
      <c r="C19" s="281" t="s">
        <v>377</v>
      </c>
      <c r="D19" s="283"/>
      <c r="E19" s="305"/>
      <c r="F19" s="304"/>
      <c r="G19" s="303">
        <v>0</v>
      </c>
    </row>
    <row r="20" spans="2:7" ht="17" x14ac:dyDescent="0.25">
      <c r="B20" s="289"/>
      <c r="C20" s="293"/>
      <c r="D20" s="283"/>
      <c r="E20" s="305" t="s">
        <v>0</v>
      </c>
      <c r="F20" s="304"/>
      <c r="G20" s="303" t="s">
        <v>0</v>
      </c>
    </row>
    <row r="21" spans="2:7" ht="19" x14ac:dyDescent="0.25">
      <c r="B21" s="289">
        <v>1200</v>
      </c>
      <c r="C21" s="295" t="s">
        <v>376</v>
      </c>
      <c r="D21" s="283"/>
      <c r="E21" s="305" t="s">
        <v>0</v>
      </c>
      <c r="F21" s="304"/>
      <c r="G21" s="303" t="s">
        <v>0</v>
      </c>
    </row>
    <row r="22" spans="2:7" ht="17" x14ac:dyDescent="0.25">
      <c r="B22" s="289" t="s">
        <v>0</v>
      </c>
      <c r="C22" s="281" t="s">
        <v>375</v>
      </c>
      <c r="D22" s="283"/>
      <c r="E22" s="305">
        <v>0</v>
      </c>
      <c r="F22" s="304"/>
      <c r="G22" s="303">
        <v>0</v>
      </c>
    </row>
    <row r="23" spans="2:7" ht="17" x14ac:dyDescent="0.25">
      <c r="B23" s="289" t="s">
        <v>0</v>
      </c>
      <c r="C23" s="281" t="s">
        <v>374</v>
      </c>
      <c r="D23" s="283"/>
      <c r="E23" s="305">
        <v>0</v>
      </c>
      <c r="F23" s="304"/>
      <c r="G23" s="303">
        <v>0</v>
      </c>
    </row>
    <row r="24" spans="2:7" ht="17" x14ac:dyDescent="0.25">
      <c r="B24" s="289" t="s">
        <v>0</v>
      </c>
      <c r="C24" s="281" t="s">
        <v>373</v>
      </c>
      <c r="D24" s="283"/>
      <c r="E24" s="305">
        <v>0</v>
      </c>
      <c r="F24" s="304"/>
      <c r="G24" s="303">
        <v>0</v>
      </c>
    </row>
    <row r="25" spans="2:7" ht="17" x14ac:dyDescent="0.25">
      <c r="B25" s="289" t="s">
        <v>0</v>
      </c>
      <c r="C25" s="281" t="s">
        <v>372</v>
      </c>
      <c r="D25" s="283"/>
      <c r="E25" s="305">
        <v>0</v>
      </c>
      <c r="F25" s="304"/>
      <c r="G25" s="303">
        <v>0</v>
      </c>
    </row>
    <row r="26" spans="2:7" ht="17" x14ac:dyDescent="0.25">
      <c r="B26" s="289"/>
      <c r="C26" s="293"/>
      <c r="D26" s="283"/>
      <c r="E26" s="305" t="s">
        <v>0</v>
      </c>
      <c r="F26" s="304"/>
      <c r="G26" s="303" t="s">
        <v>0</v>
      </c>
    </row>
    <row r="27" spans="2:7" ht="19" x14ac:dyDescent="0.25">
      <c r="B27" s="289">
        <v>1300</v>
      </c>
      <c r="C27" s="295" t="s">
        <v>371</v>
      </c>
      <c r="D27" s="283"/>
      <c r="E27" s="305" t="s">
        <v>0</v>
      </c>
      <c r="F27" s="304"/>
      <c r="G27" s="303" t="s">
        <v>0</v>
      </c>
    </row>
    <row r="28" spans="2:7" ht="17" x14ac:dyDescent="0.25">
      <c r="B28" s="289" t="s">
        <v>0</v>
      </c>
      <c r="C28" s="308" t="s">
        <v>370</v>
      </c>
      <c r="D28" s="283"/>
      <c r="E28" s="305">
        <v>0</v>
      </c>
      <c r="F28" s="304"/>
      <c r="G28" s="303">
        <v>0</v>
      </c>
    </row>
    <row r="29" spans="2:7" ht="17" x14ac:dyDescent="0.25">
      <c r="B29" s="289" t="s">
        <v>0</v>
      </c>
      <c r="C29" s="308" t="s">
        <v>369</v>
      </c>
      <c r="D29" s="283"/>
      <c r="E29" s="305">
        <v>0</v>
      </c>
      <c r="F29" s="304"/>
      <c r="G29" s="303">
        <v>0</v>
      </c>
    </row>
    <row r="30" spans="2:7" ht="17" x14ac:dyDescent="0.25">
      <c r="B30" s="289" t="s">
        <v>0</v>
      </c>
      <c r="C30" s="308" t="s">
        <v>368</v>
      </c>
      <c r="D30" s="283"/>
      <c r="E30" s="305">
        <v>0</v>
      </c>
      <c r="F30" s="304"/>
      <c r="G30" s="303">
        <v>0</v>
      </c>
    </row>
    <row r="31" spans="2:7" ht="17" x14ac:dyDescent="0.25">
      <c r="B31" s="289" t="s">
        <v>0</v>
      </c>
      <c r="C31" s="308" t="s">
        <v>367</v>
      </c>
      <c r="D31" s="283"/>
      <c r="E31" s="305">
        <v>0</v>
      </c>
      <c r="F31" s="304"/>
      <c r="G31" s="303">
        <v>0</v>
      </c>
    </row>
    <row r="32" spans="2:7" ht="17" x14ac:dyDescent="0.25">
      <c r="B32" s="289" t="s">
        <v>0</v>
      </c>
      <c r="C32" s="308" t="s">
        <v>366</v>
      </c>
      <c r="D32" s="283"/>
      <c r="E32" s="305">
        <v>0</v>
      </c>
      <c r="F32" s="304"/>
      <c r="G32" s="303">
        <v>0</v>
      </c>
    </row>
    <row r="33" spans="2:7" ht="17" x14ac:dyDescent="0.25">
      <c r="B33" s="289"/>
      <c r="C33" s="308"/>
      <c r="D33" s="283"/>
      <c r="E33" s="305"/>
      <c r="F33" s="304"/>
      <c r="G33" s="303"/>
    </row>
    <row r="34" spans="2:7" ht="21" x14ac:dyDescent="0.25">
      <c r="B34" s="289"/>
      <c r="C34" s="316" t="s">
        <v>365</v>
      </c>
      <c r="D34" s="283"/>
      <c r="E34" s="305"/>
      <c r="F34" s="304"/>
      <c r="G34" s="303"/>
    </row>
    <row r="35" spans="2:7" ht="10" customHeight="1" x14ac:dyDescent="0.25">
      <c r="B35" s="289"/>
      <c r="C35" s="293"/>
      <c r="D35" s="283"/>
      <c r="E35" s="305"/>
      <c r="F35" s="304"/>
      <c r="G35" s="303"/>
    </row>
    <row r="36" spans="2:7" ht="19" x14ac:dyDescent="0.25">
      <c r="B36" s="289">
        <v>1400</v>
      </c>
      <c r="C36" s="295" t="s">
        <v>364</v>
      </c>
      <c r="D36" s="283"/>
      <c r="E36" s="305"/>
      <c r="F36" s="304"/>
      <c r="G36" s="303"/>
    </row>
    <row r="37" spans="2:7" ht="17" x14ac:dyDescent="0.25">
      <c r="B37" s="289"/>
      <c r="C37" s="315" t="s">
        <v>363</v>
      </c>
      <c r="D37" s="283"/>
      <c r="E37" s="305">
        <v>0</v>
      </c>
      <c r="F37" s="304"/>
      <c r="G37" s="303">
        <v>0</v>
      </c>
    </row>
    <row r="38" spans="2:7" ht="17" x14ac:dyDescent="0.25">
      <c r="B38" s="289"/>
      <c r="C38" s="293"/>
      <c r="D38" s="283"/>
      <c r="E38" s="305" t="s">
        <v>0</v>
      </c>
      <c r="F38" s="304"/>
      <c r="G38" s="303" t="s">
        <v>0</v>
      </c>
    </row>
    <row r="39" spans="2:7" ht="19" x14ac:dyDescent="0.25">
      <c r="B39" s="289">
        <v>1500</v>
      </c>
      <c r="C39" s="295" t="s">
        <v>362</v>
      </c>
      <c r="D39" s="283"/>
      <c r="E39" s="305" t="s">
        <v>0</v>
      </c>
      <c r="F39" s="304"/>
      <c r="G39" s="303" t="s">
        <v>0</v>
      </c>
    </row>
    <row r="40" spans="2:7" ht="17" x14ac:dyDescent="0.25">
      <c r="B40" s="289" t="s">
        <v>361</v>
      </c>
      <c r="C40" s="281" t="s">
        <v>360</v>
      </c>
      <c r="D40" s="283"/>
      <c r="E40" s="305">
        <v>0</v>
      </c>
      <c r="F40" s="304"/>
      <c r="G40" s="303">
        <v>0</v>
      </c>
    </row>
    <row r="41" spans="2:7" ht="17" x14ac:dyDescent="0.25">
      <c r="B41" s="289" t="s">
        <v>0</v>
      </c>
      <c r="C41" s="281" t="s">
        <v>359</v>
      </c>
      <c r="D41" s="283"/>
      <c r="E41" s="305">
        <v>0</v>
      </c>
      <c r="F41" s="304"/>
      <c r="G41" s="303">
        <v>0</v>
      </c>
    </row>
    <row r="42" spans="2:7" ht="17" x14ac:dyDescent="0.25">
      <c r="B42" s="289" t="s">
        <v>0</v>
      </c>
      <c r="C42" s="281" t="s">
        <v>358</v>
      </c>
      <c r="D42" s="283"/>
      <c r="E42" s="305">
        <v>0</v>
      </c>
      <c r="F42" s="304"/>
      <c r="G42" s="303">
        <v>0</v>
      </c>
    </row>
    <row r="43" spans="2:7" ht="17" x14ac:dyDescent="0.25">
      <c r="B43" s="289" t="s">
        <v>0</v>
      </c>
      <c r="C43" s="281" t="s">
        <v>357</v>
      </c>
      <c r="D43" s="283"/>
      <c r="E43" s="305">
        <v>0</v>
      </c>
      <c r="F43" s="304"/>
      <c r="G43" s="303">
        <v>0</v>
      </c>
    </row>
    <row r="44" spans="2:7" ht="17" x14ac:dyDescent="0.25">
      <c r="B44" s="289" t="s">
        <v>0</v>
      </c>
      <c r="C44" s="281" t="s">
        <v>356</v>
      </c>
      <c r="D44" s="283"/>
      <c r="E44" s="305">
        <v>0</v>
      </c>
      <c r="F44" s="304"/>
      <c r="G44" s="303">
        <v>0</v>
      </c>
    </row>
    <row r="45" spans="2:7" ht="17" x14ac:dyDescent="0.25">
      <c r="B45" s="289" t="s">
        <v>0</v>
      </c>
      <c r="C45" s="281" t="s">
        <v>355</v>
      </c>
      <c r="D45" s="283"/>
      <c r="E45" s="305">
        <v>41425.620000000003</v>
      </c>
      <c r="F45" s="304"/>
      <c r="G45" s="303">
        <v>0</v>
      </c>
    </row>
    <row r="46" spans="2:7" ht="17" x14ac:dyDescent="0.25">
      <c r="B46" s="289" t="s">
        <v>0</v>
      </c>
      <c r="C46" s="281" t="s">
        <v>354</v>
      </c>
      <c r="D46" s="283"/>
      <c r="E46" s="305">
        <v>0</v>
      </c>
      <c r="F46" s="304"/>
      <c r="G46" s="303">
        <v>0</v>
      </c>
    </row>
    <row r="47" spans="2:7" ht="17" x14ac:dyDescent="0.25">
      <c r="B47" s="289" t="s">
        <v>0</v>
      </c>
      <c r="C47" s="281" t="s">
        <v>353</v>
      </c>
      <c r="D47" s="283"/>
      <c r="E47" s="305">
        <v>0</v>
      </c>
      <c r="F47" s="304"/>
      <c r="G47" s="303">
        <v>0</v>
      </c>
    </row>
    <row r="48" spans="2:7" ht="17" x14ac:dyDescent="0.25">
      <c r="B48" s="289" t="s">
        <v>0</v>
      </c>
      <c r="C48" s="281" t="s">
        <v>352</v>
      </c>
      <c r="D48" s="283"/>
      <c r="E48" s="305">
        <v>0</v>
      </c>
      <c r="F48" s="304"/>
      <c r="G48" s="303">
        <v>0</v>
      </c>
    </row>
    <row r="49" spans="2:7" ht="17" x14ac:dyDescent="0.25">
      <c r="B49" s="289" t="s">
        <v>0</v>
      </c>
      <c r="C49" s="281" t="s">
        <v>351</v>
      </c>
      <c r="D49" s="283"/>
      <c r="E49" s="305">
        <v>0</v>
      </c>
      <c r="F49" s="304"/>
      <c r="G49" s="303">
        <v>0</v>
      </c>
    </row>
    <row r="50" spans="2:7" ht="17" x14ac:dyDescent="0.25">
      <c r="B50" s="289" t="s">
        <v>0</v>
      </c>
      <c r="C50" s="281" t="s">
        <v>350</v>
      </c>
      <c r="D50" s="283"/>
      <c r="E50" s="305">
        <v>0</v>
      </c>
      <c r="F50" s="304"/>
      <c r="G50" s="303">
        <v>0</v>
      </c>
    </row>
    <row r="51" spans="2:7" ht="17" x14ac:dyDescent="0.25">
      <c r="B51" s="289" t="s">
        <v>0</v>
      </c>
      <c r="C51" s="281" t="s">
        <v>349</v>
      </c>
      <c r="D51" s="283"/>
      <c r="E51" s="305">
        <v>0</v>
      </c>
      <c r="F51" s="304"/>
      <c r="G51" s="303">
        <v>0</v>
      </c>
    </row>
    <row r="52" spans="2:7" ht="17" x14ac:dyDescent="0.25">
      <c r="B52" s="289" t="s">
        <v>0</v>
      </c>
      <c r="C52" s="281" t="s">
        <v>348</v>
      </c>
      <c r="D52" s="283"/>
      <c r="E52" s="305">
        <v>0</v>
      </c>
      <c r="F52" s="304"/>
      <c r="G52" s="303">
        <v>0</v>
      </c>
    </row>
    <row r="53" spans="2:7" ht="17" x14ac:dyDescent="0.25">
      <c r="B53" s="289"/>
      <c r="C53" s="293"/>
      <c r="D53" s="283"/>
      <c r="E53" s="305" t="s">
        <v>0</v>
      </c>
      <c r="F53" s="304"/>
      <c r="G53" s="303" t="s">
        <v>0</v>
      </c>
    </row>
    <row r="54" spans="2:7" ht="19" x14ac:dyDescent="0.25">
      <c r="B54" s="289">
        <v>1600</v>
      </c>
      <c r="C54" s="295" t="s">
        <v>347</v>
      </c>
      <c r="D54" s="283"/>
      <c r="E54" s="305" t="s">
        <v>0</v>
      </c>
      <c r="F54" s="304"/>
      <c r="G54" s="303" t="s">
        <v>0</v>
      </c>
    </row>
    <row r="55" spans="2:7" ht="17" x14ac:dyDescent="0.25">
      <c r="B55" s="289" t="s">
        <v>0</v>
      </c>
      <c r="C55" s="281" t="s">
        <v>346</v>
      </c>
      <c r="D55" s="283"/>
      <c r="E55" s="305">
        <v>0</v>
      </c>
      <c r="F55" s="304"/>
      <c r="G55" s="303">
        <v>0</v>
      </c>
    </row>
    <row r="56" spans="2:7" ht="17" x14ac:dyDescent="0.25">
      <c r="B56" s="289" t="s">
        <v>0</v>
      </c>
      <c r="C56" s="281" t="s">
        <v>345</v>
      </c>
      <c r="D56" s="283"/>
      <c r="E56" s="305">
        <v>0</v>
      </c>
      <c r="F56" s="304"/>
      <c r="G56" s="303">
        <v>0</v>
      </c>
    </row>
    <row r="57" spans="2:7" ht="17" x14ac:dyDescent="0.25">
      <c r="B57" s="289" t="s">
        <v>0</v>
      </c>
      <c r="C57" s="281" t="s">
        <v>344</v>
      </c>
      <c r="D57" s="283"/>
      <c r="E57" s="305">
        <v>0</v>
      </c>
      <c r="F57" s="304"/>
      <c r="G57" s="303">
        <v>0</v>
      </c>
    </row>
    <row r="58" spans="2:7" ht="17" x14ac:dyDescent="0.25">
      <c r="B58" s="289" t="s">
        <v>0</v>
      </c>
      <c r="C58" s="281" t="s">
        <v>343</v>
      </c>
      <c r="D58" s="283"/>
      <c r="E58" s="305">
        <v>0</v>
      </c>
      <c r="F58" s="304"/>
      <c r="G58" s="303">
        <v>0</v>
      </c>
    </row>
    <row r="59" spans="2:7" ht="17" x14ac:dyDescent="0.25">
      <c r="B59" s="289"/>
      <c r="D59" s="283"/>
      <c r="E59" s="305"/>
      <c r="F59" s="304"/>
      <c r="G59" s="303"/>
    </row>
    <row r="60" spans="2:7" ht="19" x14ac:dyDescent="0.25">
      <c r="B60" s="289">
        <v>1700</v>
      </c>
      <c r="C60" s="295" t="s">
        <v>342</v>
      </c>
      <c r="D60" s="283"/>
      <c r="E60" s="305"/>
      <c r="F60" s="304"/>
      <c r="G60" s="303"/>
    </row>
    <row r="61" spans="2:7" ht="17" x14ac:dyDescent="0.25">
      <c r="B61" s="289"/>
      <c r="C61" s="281" t="s">
        <v>341</v>
      </c>
      <c r="D61" s="283"/>
      <c r="E61" s="305">
        <v>0</v>
      </c>
      <c r="F61" s="304"/>
      <c r="G61" s="303">
        <v>0</v>
      </c>
    </row>
    <row r="62" spans="2:7" ht="18" thickBot="1" x14ac:dyDescent="0.3">
      <c r="B62" s="289"/>
      <c r="C62" s="293"/>
      <c r="D62" s="283"/>
      <c r="E62" s="305" t="s">
        <v>0</v>
      </c>
      <c r="F62" s="304"/>
      <c r="G62" s="303" t="s">
        <v>0</v>
      </c>
    </row>
    <row r="63" spans="2:7" ht="26" thickTop="1" thickBot="1" x14ac:dyDescent="0.35">
      <c r="B63" s="289"/>
      <c r="C63" s="302" t="s">
        <v>340</v>
      </c>
      <c r="D63" s="283"/>
      <c r="E63" s="301" t="s">
        <v>0</v>
      </c>
      <c r="F63" s="300"/>
      <c r="G63" s="299" t="s">
        <v>0</v>
      </c>
    </row>
    <row r="64" spans="2:7" ht="20" thickTop="1" x14ac:dyDescent="0.3">
      <c r="B64" s="289"/>
      <c r="C64" s="314"/>
      <c r="D64" s="313"/>
      <c r="E64" s="305"/>
      <c r="F64" s="304"/>
      <c r="G64" s="303"/>
    </row>
    <row r="65" spans="2:7" ht="21" x14ac:dyDescent="0.25">
      <c r="B65" s="289" t="s">
        <v>0</v>
      </c>
      <c r="C65" s="311" t="s">
        <v>339</v>
      </c>
      <c r="D65" s="283"/>
      <c r="E65" s="305" t="s">
        <v>0</v>
      </c>
      <c r="F65" s="304"/>
      <c r="G65" s="303" t="s">
        <v>0</v>
      </c>
    </row>
    <row r="66" spans="2:7" ht="10" customHeight="1" x14ac:dyDescent="0.25">
      <c r="B66" s="289"/>
      <c r="C66" s="306"/>
      <c r="D66" s="283"/>
      <c r="E66" s="305"/>
      <c r="F66" s="304"/>
      <c r="G66" s="303"/>
    </row>
    <row r="67" spans="2:7" ht="19" x14ac:dyDescent="0.25">
      <c r="B67" s="289">
        <v>2000</v>
      </c>
      <c r="C67" s="295" t="s">
        <v>338</v>
      </c>
      <c r="D67" s="283"/>
      <c r="E67" s="305"/>
      <c r="F67" s="304"/>
      <c r="G67" s="303"/>
    </row>
    <row r="68" spans="2:7" ht="17" x14ac:dyDescent="0.25">
      <c r="B68" s="289" t="s">
        <v>0</v>
      </c>
      <c r="C68" s="308" t="s">
        <v>337</v>
      </c>
      <c r="D68" s="283"/>
      <c r="E68" s="305">
        <v>0</v>
      </c>
      <c r="F68" s="304"/>
      <c r="G68" s="303">
        <v>0</v>
      </c>
    </row>
    <row r="69" spans="2:7" ht="17" x14ac:dyDescent="0.25">
      <c r="B69" s="289"/>
      <c r="C69" s="293"/>
      <c r="D69" s="283"/>
      <c r="E69" s="305"/>
      <c r="F69" s="304"/>
      <c r="G69" s="303"/>
    </row>
    <row r="70" spans="2:7" ht="19" x14ac:dyDescent="0.25">
      <c r="B70" s="289">
        <v>2100</v>
      </c>
      <c r="C70" s="295" t="s">
        <v>336</v>
      </c>
      <c r="D70" s="283"/>
      <c r="E70" s="305"/>
      <c r="F70" s="304"/>
      <c r="G70" s="303"/>
    </row>
    <row r="71" spans="2:7" ht="17" x14ac:dyDescent="0.25">
      <c r="B71" s="289" t="s">
        <v>0</v>
      </c>
      <c r="C71" s="308" t="s">
        <v>335</v>
      </c>
      <c r="D71" s="283"/>
      <c r="E71" s="305">
        <v>0</v>
      </c>
      <c r="F71" s="304"/>
      <c r="G71" s="303">
        <v>0</v>
      </c>
    </row>
    <row r="72" spans="2:7" ht="17" x14ac:dyDescent="0.25">
      <c r="B72" s="289" t="s">
        <v>0</v>
      </c>
      <c r="C72" s="308" t="s">
        <v>324</v>
      </c>
      <c r="D72" s="283"/>
      <c r="E72" s="305">
        <v>0</v>
      </c>
      <c r="F72" s="304"/>
      <c r="G72" s="303">
        <v>0</v>
      </c>
    </row>
    <row r="73" spans="2:7" ht="17" x14ac:dyDescent="0.25">
      <c r="D73" s="283"/>
      <c r="E73" s="305" t="s">
        <v>0</v>
      </c>
      <c r="F73" s="304"/>
      <c r="G73" s="303"/>
    </row>
    <row r="74" spans="2:7" ht="19" x14ac:dyDescent="0.25">
      <c r="B74" s="289">
        <v>2200</v>
      </c>
      <c r="C74" s="295" t="s">
        <v>334</v>
      </c>
      <c r="D74" s="283"/>
      <c r="E74" s="305"/>
      <c r="F74" s="304"/>
      <c r="G74" s="303"/>
    </row>
    <row r="75" spans="2:7" ht="17" x14ac:dyDescent="0.25">
      <c r="B75" s="289"/>
      <c r="C75" s="308" t="s">
        <v>333</v>
      </c>
      <c r="D75" s="283"/>
      <c r="E75" s="305">
        <v>0</v>
      </c>
      <c r="F75" s="304"/>
      <c r="G75" s="303">
        <v>0</v>
      </c>
    </row>
    <row r="76" spans="2:7" ht="17" x14ac:dyDescent="0.25">
      <c r="B76" s="289"/>
      <c r="C76" s="308" t="s">
        <v>332</v>
      </c>
      <c r="D76" s="283"/>
      <c r="E76" s="305">
        <v>0</v>
      </c>
      <c r="F76" s="304"/>
      <c r="G76" s="303">
        <v>0</v>
      </c>
    </row>
    <row r="77" spans="2:7" ht="17" x14ac:dyDescent="0.25">
      <c r="B77" s="289"/>
      <c r="C77" s="308"/>
      <c r="D77" s="283"/>
      <c r="E77" s="305"/>
      <c r="F77" s="304"/>
      <c r="G77" s="303"/>
    </row>
    <row r="78" spans="2:7" ht="19" x14ac:dyDescent="0.25">
      <c r="B78" s="289">
        <v>2300</v>
      </c>
      <c r="C78" s="295" t="s">
        <v>331</v>
      </c>
      <c r="D78" s="283"/>
      <c r="E78" s="305"/>
      <c r="F78" s="304"/>
      <c r="G78" s="303"/>
    </row>
    <row r="79" spans="2:7" ht="17" x14ac:dyDescent="0.25">
      <c r="B79" s="289"/>
      <c r="C79" s="308" t="s">
        <v>330</v>
      </c>
      <c r="D79" s="283"/>
      <c r="E79" s="305"/>
      <c r="F79" s="304"/>
      <c r="G79" s="303"/>
    </row>
    <row r="80" spans="2:7" ht="17" x14ac:dyDescent="0.25">
      <c r="B80" s="289"/>
      <c r="C80" s="308"/>
      <c r="D80" s="283"/>
      <c r="E80" s="305"/>
      <c r="F80" s="304"/>
      <c r="G80" s="303"/>
    </row>
    <row r="81" spans="2:7" ht="19" x14ac:dyDescent="0.25">
      <c r="B81" s="289">
        <v>2400</v>
      </c>
      <c r="C81" s="295" t="s">
        <v>329</v>
      </c>
      <c r="D81" s="283"/>
      <c r="E81" s="305"/>
      <c r="F81" s="304"/>
      <c r="G81" s="303"/>
    </row>
    <row r="82" spans="2:7" ht="17" x14ac:dyDescent="0.25">
      <c r="B82" s="289"/>
      <c r="C82" s="312"/>
      <c r="D82" s="283"/>
      <c r="E82" s="305"/>
      <c r="F82" s="304"/>
      <c r="G82" s="303"/>
    </row>
    <row r="83" spans="2:7" ht="17" x14ac:dyDescent="0.25">
      <c r="B83" s="289"/>
      <c r="C83" s="308"/>
      <c r="D83" s="283"/>
      <c r="E83" s="305"/>
      <c r="F83" s="304"/>
      <c r="G83" s="303"/>
    </row>
    <row r="84" spans="2:7" ht="19" x14ac:dyDescent="0.25">
      <c r="B84" s="289">
        <v>2500</v>
      </c>
      <c r="C84" s="295" t="s">
        <v>328</v>
      </c>
      <c r="D84" s="283"/>
      <c r="E84" s="305"/>
      <c r="F84" s="304"/>
      <c r="G84" s="303"/>
    </row>
    <row r="85" spans="2:7" ht="17" x14ac:dyDescent="0.25">
      <c r="B85" s="289" t="s">
        <v>0</v>
      </c>
      <c r="C85" s="308" t="s">
        <v>324</v>
      </c>
      <c r="D85" s="283"/>
      <c r="E85" s="305">
        <v>0</v>
      </c>
      <c r="F85" s="304"/>
      <c r="G85" s="303">
        <v>0</v>
      </c>
    </row>
    <row r="86" spans="2:7" ht="17" x14ac:dyDescent="0.25">
      <c r="B86" s="289"/>
      <c r="C86" s="308"/>
      <c r="D86" s="283"/>
      <c r="E86" s="305"/>
      <c r="F86" s="304"/>
      <c r="G86" s="303"/>
    </row>
    <row r="87" spans="2:7" ht="21" x14ac:dyDescent="0.25">
      <c r="B87" s="289"/>
      <c r="C87" s="311" t="s">
        <v>327</v>
      </c>
      <c r="D87" s="283"/>
      <c r="E87" s="305"/>
      <c r="F87" s="304"/>
      <c r="G87" s="303"/>
    </row>
    <row r="88" spans="2:7" ht="10" customHeight="1" x14ac:dyDescent="0.25">
      <c r="B88" s="289" t="s">
        <v>0</v>
      </c>
      <c r="C88" s="293" t="s">
        <v>0</v>
      </c>
      <c r="D88" s="283"/>
      <c r="E88" s="305" t="s">
        <v>0</v>
      </c>
      <c r="F88" s="304"/>
      <c r="G88" s="303" t="s">
        <v>0</v>
      </c>
    </row>
    <row r="89" spans="2:7" ht="19" x14ac:dyDescent="0.25">
      <c r="B89" s="289">
        <v>2600</v>
      </c>
      <c r="C89" s="295" t="s">
        <v>326</v>
      </c>
      <c r="D89" s="283"/>
      <c r="E89" s="305" t="s">
        <v>0</v>
      </c>
      <c r="F89" s="304"/>
      <c r="G89" s="303"/>
    </row>
    <row r="90" spans="2:7" ht="17" x14ac:dyDescent="0.25">
      <c r="B90" s="289" t="s">
        <v>0</v>
      </c>
      <c r="C90" s="281" t="s">
        <v>325</v>
      </c>
      <c r="D90" s="283"/>
      <c r="E90" s="305">
        <v>0</v>
      </c>
      <c r="F90" s="304"/>
      <c r="G90" s="303">
        <v>0</v>
      </c>
    </row>
    <row r="91" spans="2:7" ht="17" x14ac:dyDescent="0.25">
      <c r="B91" s="289" t="s">
        <v>0</v>
      </c>
      <c r="C91" s="281" t="s">
        <v>324</v>
      </c>
      <c r="D91" s="283"/>
      <c r="E91" s="305">
        <v>0</v>
      </c>
      <c r="F91" s="304"/>
      <c r="G91" s="303">
        <v>0</v>
      </c>
    </row>
    <row r="92" spans="2:7" ht="17" x14ac:dyDescent="0.25">
      <c r="B92" s="289"/>
      <c r="D92" s="283"/>
      <c r="E92" s="305"/>
      <c r="F92" s="304"/>
      <c r="G92" s="303"/>
    </row>
    <row r="93" spans="2:7" ht="19" x14ac:dyDescent="0.25">
      <c r="B93" s="289">
        <v>2700</v>
      </c>
      <c r="C93" s="295" t="s">
        <v>323</v>
      </c>
      <c r="D93" s="283"/>
      <c r="E93" s="305"/>
      <c r="F93" s="304"/>
      <c r="G93" s="303"/>
    </row>
    <row r="94" spans="2:7" ht="17" x14ac:dyDescent="0.25">
      <c r="B94" s="289"/>
      <c r="C94" s="308" t="s">
        <v>322</v>
      </c>
      <c r="D94" s="283"/>
      <c r="E94" s="305"/>
      <c r="F94" s="304"/>
      <c r="G94" s="303"/>
    </row>
    <row r="95" spans="2:7" ht="17" x14ac:dyDescent="0.25">
      <c r="B95" s="289"/>
      <c r="C95" s="308"/>
      <c r="D95" s="283"/>
      <c r="E95" s="305"/>
      <c r="F95" s="304"/>
      <c r="G95" s="303"/>
    </row>
    <row r="96" spans="2:7" ht="19" x14ac:dyDescent="0.25">
      <c r="B96" s="289">
        <v>2800</v>
      </c>
      <c r="C96" s="307" t="s">
        <v>321</v>
      </c>
      <c r="D96" s="310"/>
      <c r="E96" s="309"/>
      <c r="F96" s="304"/>
      <c r="G96" s="303"/>
    </row>
    <row r="97" spans="2:7" ht="17" x14ac:dyDescent="0.25">
      <c r="B97" s="289"/>
      <c r="C97" s="308" t="s">
        <v>320</v>
      </c>
      <c r="D97" s="283"/>
      <c r="E97" s="305"/>
      <c r="F97" s="304"/>
      <c r="G97" s="303"/>
    </row>
    <row r="98" spans="2:7" ht="17" x14ac:dyDescent="0.25">
      <c r="B98" s="289"/>
      <c r="C98" s="308"/>
      <c r="D98" s="283"/>
      <c r="E98" s="305"/>
      <c r="F98" s="304"/>
      <c r="G98" s="303"/>
    </row>
    <row r="99" spans="2:7" ht="19" x14ac:dyDescent="0.25">
      <c r="B99" s="289">
        <v>2900</v>
      </c>
      <c r="C99" s="307" t="s">
        <v>319</v>
      </c>
      <c r="D99" s="283"/>
      <c r="E99" s="305"/>
      <c r="F99" s="304"/>
      <c r="G99" s="303"/>
    </row>
    <row r="100" spans="2:7" ht="17" x14ac:dyDescent="0.25">
      <c r="B100" s="289"/>
      <c r="C100" s="306"/>
      <c r="D100" s="283"/>
      <c r="E100" s="305"/>
      <c r="F100" s="304"/>
      <c r="G100" s="303"/>
    </row>
    <row r="101" spans="2:7" ht="18" thickBot="1" x14ac:dyDescent="0.3">
      <c r="B101" s="289"/>
      <c r="C101" s="283"/>
      <c r="D101" s="283"/>
      <c r="E101" s="305" t="s">
        <v>0</v>
      </c>
      <c r="F101" s="304"/>
      <c r="G101" s="303" t="s">
        <v>0</v>
      </c>
    </row>
    <row r="102" spans="2:7" ht="26" thickTop="1" thickBot="1" x14ac:dyDescent="0.35">
      <c r="B102" s="289"/>
      <c r="C102" s="302" t="s">
        <v>318</v>
      </c>
      <c r="D102" s="283"/>
      <c r="E102" s="301" t="s">
        <v>0</v>
      </c>
      <c r="F102" s="300"/>
      <c r="G102" s="299" t="s">
        <v>0</v>
      </c>
    </row>
    <row r="103" spans="2:7" ht="20" thickTop="1" x14ac:dyDescent="0.3">
      <c r="B103" s="298"/>
      <c r="C103" s="297"/>
      <c r="D103" s="296"/>
      <c r="E103" s="292"/>
      <c r="F103" s="291"/>
      <c r="G103" s="290"/>
    </row>
    <row r="104" spans="2:7" ht="19" x14ac:dyDescent="0.25">
      <c r="B104" s="289">
        <v>3000</v>
      </c>
      <c r="C104" s="295" t="s">
        <v>317</v>
      </c>
      <c r="D104" s="283"/>
      <c r="E104" s="292">
        <v>0</v>
      </c>
      <c r="F104" s="291"/>
      <c r="G104" s="290">
        <v>0</v>
      </c>
    </row>
    <row r="105" spans="2:7" ht="19" x14ac:dyDescent="0.25">
      <c r="B105" s="289"/>
      <c r="C105" s="433" t="s">
        <v>414</v>
      </c>
      <c r="D105" s="283"/>
      <c r="E105" s="292"/>
      <c r="F105" s="291"/>
      <c r="G105" s="290">
        <v>50000</v>
      </c>
    </row>
    <row r="106" spans="2:7" ht="17" x14ac:dyDescent="0.25">
      <c r="B106" s="289"/>
      <c r="C106" s="294"/>
      <c r="D106" s="283"/>
      <c r="E106" s="292"/>
      <c r="F106" s="291"/>
      <c r="G106" s="290"/>
    </row>
    <row r="107" spans="2:7" ht="19" x14ac:dyDescent="0.25">
      <c r="B107" s="289">
        <v>3100</v>
      </c>
      <c r="C107" s="295" t="s">
        <v>316</v>
      </c>
      <c r="D107" s="283"/>
      <c r="E107" s="292">
        <v>0</v>
      </c>
      <c r="F107" s="291"/>
      <c r="G107" s="290">
        <v>0</v>
      </c>
    </row>
    <row r="108" spans="2:7" ht="17" x14ac:dyDescent="0.25">
      <c r="B108" s="289"/>
      <c r="C108" s="294"/>
      <c r="D108" s="283"/>
      <c r="E108" s="292"/>
      <c r="F108" s="291"/>
      <c r="G108" s="290"/>
    </row>
    <row r="109" spans="2:7" ht="19" x14ac:dyDescent="0.25">
      <c r="B109" s="289">
        <v>3200</v>
      </c>
      <c r="C109" s="295" t="s">
        <v>315</v>
      </c>
      <c r="D109" s="283"/>
      <c r="E109" s="292">
        <v>0</v>
      </c>
      <c r="F109" s="291"/>
      <c r="G109" s="290">
        <v>0</v>
      </c>
    </row>
    <row r="110" spans="2:7" ht="17" x14ac:dyDescent="0.25">
      <c r="B110" s="289" t="s">
        <v>0</v>
      </c>
      <c r="C110" s="294" t="s">
        <v>0</v>
      </c>
      <c r="D110" s="283"/>
      <c r="E110" s="292" t="s">
        <v>0</v>
      </c>
      <c r="F110" s="291"/>
      <c r="G110" s="290" t="s">
        <v>0</v>
      </c>
    </row>
    <row r="111" spans="2:7" ht="18" thickBot="1" x14ac:dyDescent="0.3">
      <c r="B111" s="289"/>
      <c r="C111" s="293"/>
      <c r="D111" s="283"/>
      <c r="E111" s="292" t="s">
        <v>314</v>
      </c>
      <c r="F111" s="291"/>
      <c r="G111" s="290" t="s">
        <v>314</v>
      </c>
    </row>
    <row r="112" spans="2:7" ht="26" thickTop="1" thickBot="1" x14ac:dyDescent="0.35">
      <c r="B112" s="289"/>
      <c r="C112" s="288" t="s">
        <v>313</v>
      </c>
      <c r="D112" s="283"/>
      <c r="E112" s="287">
        <f>+SUM(E7:E111)</f>
        <v>50000</v>
      </c>
      <c r="F112" s="286"/>
      <c r="G112" s="285">
        <f>+SUM(G7:G111)</f>
        <v>50000</v>
      </c>
    </row>
    <row r="113" ht="17" thickTop="1" x14ac:dyDescent="0.2"/>
    <row r="144" spans="2:7" ht="17" x14ac:dyDescent="0.25">
      <c r="B144" s="284"/>
      <c r="C144" s="283"/>
      <c r="D144" s="283"/>
      <c r="E144" s="282"/>
      <c r="F144" s="282"/>
      <c r="G144" s="282"/>
    </row>
  </sheetData>
  <mergeCells count="1">
    <mergeCell ref="E2:G4"/>
  </mergeCells>
  <hyperlinks>
    <hyperlink ref="C6" r:id="rId1" xr:uid="{9004C0F3-1F4B-4444-8780-9A70FBDAF1CA}"/>
    <hyperlink ref="C8" r:id="rId2" xr:uid="{D530DEFB-D0B2-3C4B-B0B6-C4DEAED0A846}"/>
    <hyperlink ref="C10" r:id="rId3" xr:uid="{012F8C9A-411D-454E-B415-12086DD37BFC}"/>
    <hyperlink ref="C14" r:id="rId4" xr:uid="{DFB5B527-29BC-4841-8745-E61B9B417B0A}"/>
    <hyperlink ref="C21" r:id="rId5" xr:uid="{3A25C4F7-816B-5B4C-8A71-1C0B87B46DD0}"/>
    <hyperlink ref="C27" r:id="rId6" xr:uid="{AA33B1C4-4F40-BB43-AE66-C4443AEC87D2}"/>
    <hyperlink ref="C34" r:id="rId7" xr:uid="{C54C635F-3A8E-2245-826D-BCA6895D231D}"/>
    <hyperlink ref="C36" r:id="rId8" xr:uid="{C6FE2B36-BECD-B54F-9236-5710FB2E5335}"/>
    <hyperlink ref="C39" r:id="rId9" xr:uid="{4F8096D9-ABC8-0E42-951B-1C8C1B66E353}"/>
    <hyperlink ref="C54" r:id="rId10" xr:uid="{DCD10A88-5F3C-894C-958F-D832A21F4F71}"/>
    <hyperlink ref="C60" r:id="rId11" xr:uid="{4A90630D-02E2-6746-9F90-5894E309D331}"/>
    <hyperlink ref="C63" r:id="rId12" xr:uid="{6D753D08-1F0A-D246-A33A-2FDF6C72C09E}"/>
    <hyperlink ref="C102" r:id="rId13" xr:uid="{3A3FDF78-48AD-074F-B7E9-DD3DA4FBD30C}"/>
    <hyperlink ref="C104" r:id="rId14" xr:uid="{F3BC09D6-BD6F-8C43-979E-DD4A054EA148}"/>
    <hyperlink ref="C107" r:id="rId15" xr:uid="{B2BC5817-1A40-664E-9421-95051B765DAA}"/>
    <hyperlink ref="C109" r:id="rId16" xr:uid="{1A80F649-ECC6-0E4E-836E-572332AF71B1}"/>
    <hyperlink ref="C65" r:id="rId17" xr:uid="{A28F2063-92C6-554F-B730-589A3E9AC2E8}"/>
    <hyperlink ref="C67" r:id="rId18" xr:uid="{5B176463-4D34-1449-8880-DCE9A7CCA632}"/>
    <hyperlink ref="C70" r:id="rId19" xr:uid="{4A22025C-55B5-0C49-80BD-A3E40573BB20}"/>
    <hyperlink ref="C74" r:id="rId20" xr:uid="{C3C3C747-05DF-E846-B0E0-631F680682CD}"/>
    <hyperlink ref="C78" r:id="rId21" xr:uid="{5A4E59F5-C388-2E46-A2A3-F4623B1B9997}"/>
    <hyperlink ref="C84" r:id="rId22" xr:uid="{0434C710-FE8B-6E44-8728-978D585C1D88}"/>
    <hyperlink ref="C81" r:id="rId23" display="Provisions pour risques et charges" xr:uid="{B9E986A1-71A8-EB42-913A-6633A688FC47}"/>
    <hyperlink ref="C87" r:id="rId24" xr:uid="{9B616C0C-F885-F044-90BD-B7F2AA017C80}"/>
    <hyperlink ref="C89" r:id="rId25" xr:uid="{0D89721D-22BB-544C-9526-9074F10DAC6A}"/>
    <hyperlink ref="C93" r:id="rId26" xr:uid="{B15B1424-0563-4B45-AA54-A2D2F7301640}"/>
    <hyperlink ref="C3" r:id="rId27" display="Bilan d'ouverture" xr:uid="{D5A106CF-E755-7642-9D35-010B1427E8D6}"/>
    <hyperlink ref="E2:G3" r:id="rId28" display="Bilan d'ouverture" xr:uid="{E7F118BE-7F60-5645-878F-2B6D63C79D67}"/>
  </hyperlink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  <pageSetUpPr fitToPage="1"/>
  </sheetPr>
  <dimension ref="A1:BA988"/>
  <sheetViews>
    <sheetView zoomScale="150" zoomScaleNormal="150" zoomScalePageLayoutView="150" workbookViewId="0">
      <pane xSplit="3" ySplit="9" topLeftCell="AG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customWidth="1"/>
    <col min="2" max="2" width="1.5" customWidth="1"/>
    <col min="3" max="3" width="50.6640625" customWidth="1"/>
    <col min="4" max="4" width="1" style="8" customWidth="1"/>
    <col min="5" max="5" width="14.6640625" customWidth="1"/>
    <col min="6" max="6" width="9.1640625" customWidth="1"/>
    <col min="7" max="7" width="1" customWidth="1"/>
    <col min="8" max="8" width="14.6640625" customWidth="1"/>
    <col min="9" max="9" width="9.1640625" customWidth="1"/>
    <col min="10" max="10" width="0.83203125" style="8" customWidth="1"/>
    <col min="11" max="11" width="14.6640625" customWidth="1"/>
    <col min="12" max="12" width="9.1640625" customWidth="1"/>
    <col min="13" max="13" width="0.83203125" style="8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1.66406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8" customWidth="1"/>
    <col min="32" max="32" width="14.6640625" customWidth="1"/>
    <col min="33" max="33" width="9.1640625" customWidth="1"/>
    <col min="34" max="34" width="0.83203125" style="8" customWidth="1"/>
    <col min="35" max="35" width="14.6640625" customWidth="1"/>
    <col min="36" max="36" width="9.1640625" customWidth="1"/>
    <col min="37" max="37" width="0.83203125" style="8" customWidth="1"/>
    <col min="38" max="38" width="14.6640625" customWidth="1"/>
    <col min="39" max="39" width="9.1640625" customWidth="1"/>
    <col min="40" max="41" width="0.83203125" style="8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4" thickBot="1" x14ac:dyDescent="0.2"/>
    <row r="2" spans="2:52" ht="14" thickTop="1" x14ac:dyDescent="0.15">
      <c r="C2" s="271" t="s">
        <v>415</v>
      </c>
      <c r="AL2" t="s">
        <v>0</v>
      </c>
      <c r="AS2" s="1"/>
      <c r="AT2" s="1"/>
      <c r="AU2" s="1"/>
      <c r="AV2" s="1"/>
      <c r="AW2" s="1"/>
      <c r="AX2" s="1"/>
      <c r="AY2" s="1"/>
      <c r="AZ2" s="1"/>
    </row>
    <row r="3" spans="2:52" x14ac:dyDescent="0.15">
      <c r="C3" s="272" t="s">
        <v>311</v>
      </c>
      <c r="AL3" t="s">
        <v>0</v>
      </c>
      <c r="AS3" s="1"/>
      <c r="AT3" s="1"/>
      <c r="AU3" s="1"/>
      <c r="AV3" s="1"/>
      <c r="AW3" s="1"/>
      <c r="AX3" s="1"/>
      <c r="AY3" s="1"/>
      <c r="AZ3" s="1"/>
    </row>
    <row r="4" spans="2:52" ht="14" thickBot="1" x14ac:dyDescent="0.2">
      <c r="C4" s="273" t="s">
        <v>48</v>
      </c>
      <c r="V4" s="8"/>
      <c r="Y4" s="8"/>
      <c r="AB4" s="8"/>
      <c r="AS4" s="1"/>
      <c r="AT4" s="1"/>
      <c r="AU4" s="1"/>
      <c r="AV4" s="1"/>
      <c r="AW4" s="1"/>
      <c r="AX4" s="1"/>
      <c r="AY4" s="1"/>
      <c r="AZ4" s="1"/>
    </row>
    <row r="5" spans="2:52" ht="15" thickTop="1" thickBot="1" x14ac:dyDescent="0.2">
      <c r="C5" s="9"/>
      <c r="G5" t="s">
        <v>0</v>
      </c>
      <c r="V5" s="8"/>
      <c r="Y5" s="8"/>
      <c r="AB5" s="8"/>
      <c r="AS5" s="1"/>
      <c r="AT5" s="1"/>
      <c r="AU5" s="1"/>
      <c r="AV5" s="1"/>
      <c r="AW5" s="1"/>
      <c r="AX5" s="1"/>
      <c r="AY5" s="1"/>
      <c r="AZ5" s="1"/>
    </row>
    <row r="6" spans="2:52" ht="17" thickTop="1" x14ac:dyDescent="0.3">
      <c r="C6" s="279" t="s">
        <v>312</v>
      </c>
      <c r="D6" s="1" t="s">
        <v>0</v>
      </c>
      <c r="E6" s="10" t="s">
        <v>310</v>
      </c>
      <c r="F6" s="11">
        <f>+E14/$C$7/'Calendrier 2020'!D8</f>
        <v>0.18761796476129025</v>
      </c>
      <c r="G6" s="2" t="s">
        <v>0</v>
      </c>
      <c r="H6" s="10" t="s">
        <v>310</v>
      </c>
      <c r="I6" s="11">
        <f>+H14/$C$7/'Calendrier 2020'!E8</f>
        <v>0.19884297119999997</v>
      </c>
      <c r="J6" s="12"/>
      <c r="K6" s="10" t="s">
        <v>310</v>
      </c>
      <c r="L6" s="11">
        <f>+K14/$C$7/'Calendrier 2020'!F8</f>
        <v>0.18895427505161286</v>
      </c>
      <c r="M6" s="12"/>
      <c r="N6" s="10" t="s">
        <v>310</v>
      </c>
      <c r="O6" s="11">
        <f>+N14/$C$7/'Calendrier 2020'!G8</f>
        <v>0.20270936230666667</v>
      </c>
      <c r="P6" s="13"/>
      <c r="Q6" s="10" t="s">
        <v>310</v>
      </c>
      <c r="R6" s="11">
        <f>+Q14/$C$7/'Calendrier 2020'!H8</f>
        <v>0.24801918988387089</v>
      </c>
      <c r="S6" s="12"/>
      <c r="T6" s="10" t="s">
        <v>310</v>
      </c>
      <c r="U6" s="11">
        <f>+T14/$C$7/'Calendrier 2020'!I8</f>
        <v>0.24496349368666662</v>
      </c>
      <c r="V6" s="12" t="s">
        <v>0</v>
      </c>
      <c r="W6" s="10" t="s">
        <v>310</v>
      </c>
      <c r="X6" s="11">
        <f>+W14/$C$7/'Calendrier 2020'!J8</f>
        <v>0.2306471561096774</v>
      </c>
      <c r="Y6" s="12"/>
      <c r="Z6" s="10" t="s">
        <v>310</v>
      </c>
      <c r="AA6" s="11">
        <f>+Z14/$C$7/'Calendrier 2020'!K8</f>
        <v>0.2196894117290322</v>
      </c>
      <c r="AB6" s="12"/>
      <c r="AC6" s="10" t="s">
        <v>310</v>
      </c>
      <c r="AD6" s="11">
        <f>+AC14/$C$7/'Calendrier 2020'!L8</f>
        <v>0.25821969176666665</v>
      </c>
      <c r="AE6" s="12"/>
      <c r="AF6" s="10" t="s">
        <v>310</v>
      </c>
      <c r="AG6" s="11">
        <f>+AF14/$C$7/'Calendrier 2020'!M8</f>
        <v>0.23813049373548381</v>
      </c>
      <c r="AH6" s="12"/>
      <c r="AI6" s="10" t="s">
        <v>310</v>
      </c>
      <c r="AJ6" s="11">
        <f>+AI14/$C$7/'Calendrier 2020'!N8</f>
        <v>0.24358263972000002</v>
      </c>
      <c r="AK6" s="12"/>
      <c r="AL6" s="10" t="s">
        <v>310</v>
      </c>
      <c r="AM6" s="11">
        <f>+AL14/$C$7/'Calendrier 2020'!O8</f>
        <v>0.25470074133548382</v>
      </c>
      <c r="AN6" s="12"/>
      <c r="AO6" s="12"/>
      <c r="AP6" s="10" t="s">
        <v>310</v>
      </c>
      <c r="AQ6" s="14">
        <f>+AP14/$C$7/'Calendrier 2020'!Q8</f>
        <v>0.22636950273224044</v>
      </c>
      <c r="AR6" s="15"/>
      <c r="AS6" s="126" t="str">
        <f>+AP6</f>
        <v>Rev. / place / jour</v>
      </c>
      <c r="AT6" s="127">
        <f>+AS14/$C$7/'Calendrier 2020'!Q8</f>
        <v>0.22636950273224044</v>
      </c>
      <c r="AU6" s="15"/>
      <c r="AV6" s="15"/>
      <c r="AW6" s="15"/>
      <c r="AX6" s="15"/>
      <c r="AY6" s="15"/>
      <c r="AZ6" s="15"/>
    </row>
    <row r="7" spans="2:52" x14ac:dyDescent="0.15">
      <c r="C7" s="278">
        <f>'Calendrier 2020'!D7</f>
        <v>5000</v>
      </c>
      <c r="D7" s="16" t="s">
        <v>0</v>
      </c>
      <c r="E7" s="171">
        <v>7.0199999999999999E-2</v>
      </c>
      <c r="F7" s="18"/>
      <c r="G7" s="2" t="s">
        <v>0</v>
      </c>
      <c r="H7" s="171">
        <v>6.9599999999999995E-2</v>
      </c>
      <c r="I7" s="19"/>
      <c r="J7" s="12"/>
      <c r="K7" s="171">
        <v>7.0699999999999999E-2</v>
      </c>
      <c r="L7" s="20"/>
      <c r="M7" s="12"/>
      <c r="N7" s="171">
        <v>7.3400000000000007E-2</v>
      </c>
      <c r="O7" s="19"/>
      <c r="P7" s="13"/>
      <c r="Q7" s="171">
        <v>9.2799999999999994E-2</v>
      </c>
      <c r="R7" s="19"/>
      <c r="S7" s="12"/>
      <c r="T7" s="171">
        <v>8.8700000000000001E-2</v>
      </c>
      <c r="U7" s="19"/>
      <c r="V7" s="12"/>
      <c r="W7" s="171">
        <v>8.6300000000000002E-2</v>
      </c>
      <c r="X7" s="20"/>
      <c r="Y7" s="12"/>
      <c r="Z7" s="171">
        <v>8.2199999999999995E-2</v>
      </c>
      <c r="AA7" s="19"/>
      <c r="AB7" s="12"/>
      <c r="AC7" s="171">
        <v>9.35E-2</v>
      </c>
      <c r="AD7" s="20"/>
      <c r="AE7" s="12"/>
      <c r="AF7" s="171">
        <v>8.9099999999999999E-2</v>
      </c>
      <c r="AG7" s="19"/>
      <c r="AH7" s="12"/>
      <c r="AI7" s="171">
        <v>8.8200000000000001E-2</v>
      </c>
      <c r="AJ7" s="21"/>
      <c r="AK7" s="12"/>
      <c r="AL7" s="171">
        <v>9.5299999999999996E-2</v>
      </c>
      <c r="AM7" s="19"/>
      <c r="AN7" s="12"/>
      <c r="AO7" s="12"/>
      <c r="AP7" s="17">
        <f>+AP14/$AP$14</f>
        <v>1</v>
      </c>
      <c r="AQ7" s="22" t="s">
        <v>61</v>
      </c>
      <c r="AR7" s="15"/>
      <c r="AS7" s="129">
        <f>+AS14/AP14</f>
        <v>1</v>
      </c>
      <c r="AT7" s="128" t="str">
        <f>+AQ7</f>
        <v>366 jours</v>
      </c>
      <c r="AU7" s="15"/>
      <c r="AV7" s="15"/>
      <c r="AW7" s="15"/>
      <c r="AX7" s="15"/>
      <c r="AY7" s="15"/>
      <c r="AZ7" s="15"/>
    </row>
    <row r="8" spans="2:52" x14ac:dyDescent="0.15">
      <c r="C8" s="113" t="s">
        <v>307</v>
      </c>
      <c r="D8" s="16" t="s">
        <v>0</v>
      </c>
      <c r="E8" s="23" t="str">
        <f>+'Calendrier 2020'!D5</f>
        <v>Pér.01</v>
      </c>
      <c r="F8" s="24" t="s">
        <v>1</v>
      </c>
      <c r="G8" s="25" t="s">
        <v>0</v>
      </c>
      <c r="H8" s="23" t="str">
        <f>+'Calendrier 2020'!E5</f>
        <v>Pér.02</v>
      </c>
      <c r="I8" s="26" t="str">
        <f>+F8</f>
        <v>(%)</v>
      </c>
      <c r="J8" s="27"/>
      <c r="K8" s="23" t="str">
        <f>+'Calendrier 2020'!F5</f>
        <v>Pér.03</v>
      </c>
      <c r="L8" s="26" t="str">
        <f>+I8</f>
        <v>(%)</v>
      </c>
      <c r="M8" s="27"/>
      <c r="N8" s="23" t="str">
        <f>+'Calendrier 2020'!G5</f>
        <v>Pér.04</v>
      </c>
      <c r="O8" s="26" t="str">
        <f>+L8</f>
        <v>(%)</v>
      </c>
      <c r="P8" s="28"/>
      <c r="Q8" s="23" t="str">
        <f>+'Calendrier 2020'!H5</f>
        <v>Pér.05</v>
      </c>
      <c r="R8" s="26" t="str">
        <f>+O8</f>
        <v>(%)</v>
      </c>
      <c r="S8" s="27"/>
      <c r="T8" s="23" t="str">
        <f>+'Calendrier 2020'!I5</f>
        <v>Pér.06</v>
      </c>
      <c r="U8" s="26" t="str">
        <f>+R8</f>
        <v>(%)</v>
      </c>
      <c r="V8" s="27"/>
      <c r="W8" s="23" t="str">
        <f>+'Calendrier 2020'!J5</f>
        <v>Pér.07</v>
      </c>
      <c r="X8" s="26" t="str">
        <f>+U8</f>
        <v>(%)</v>
      </c>
      <c r="Y8" s="27"/>
      <c r="Z8" s="23" t="str">
        <f>+'Calendrier 2020'!K5</f>
        <v>Pér.08</v>
      </c>
      <c r="AA8" s="26" t="str">
        <f>+X8</f>
        <v>(%)</v>
      </c>
      <c r="AB8" s="27"/>
      <c r="AC8" s="23" t="str">
        <f>+'Calendrier 2020'!L5</f>
        <v>Pér.09</v>
      </c>
      <c r="AD8" s="26" t="str">
        <f>+AA8</f>
        <v>(%)</v>
      </c>
      <c r="AE8" s="27"/>
      <c r="AF8" s="23" t="str">
        <f>+'Calendrier 2020'!M5</f>
        <v>Pér.10</v>
      </c>
      <c r="AG8" s="26" t="str">
        <f>+AD8</f>
        <v>(%)</v>
      </c>
      <c r="AH8" s="27"/>
      <c r="AI8" s="23" t="str">
        <f>+'Calendrier 2020'!N5</f>
        <v>Pér.11</v>
      </c>
      <c r="AJ8" s="26" t="str">
        <f>+AG8</f>
        <v>(%)</v>
      </c>
      <c r="AK8" s="27"/>
      <c r="AL8" s="23" t="str">
        <f>+'Calendrier 2020'!O5</f>
        <v>Pér.12</v>
      </c>
      <c r="AM8" s="26" t="str">
        <f>+AJ8</f>
        <v>(%)</v>
      </c>
      <c r="AN8" s="27"/>
      <c r="AO8" s="27"/>
      <c r="AP8" s="29" t="s">
        <v>3</v>
      </c>
      <c r="AQ8" s="30" t="str">
        <f>+AM8</f>
        <v>(%)</v>
      </c>
      <c r="AR8" s="1"/>
      <c r="AS8" s="129" t="str">
        <f>+AP8</f>
        <v>Total</v>
      </c>
      <c r="AT8" s="130" t="str">
        <f>+AQ8</f>
        <v>(%)</v>
      </c>
      <c r="AU8" s="1"/>
      <c r="AV8" s="1"/>
      <c r="AW8" s="1"/>
      <c r="AX8" s="1"/>
      <c r="AY8" s="1"/>
      <c r="AZ8" s="1"/>
    </row>
    <row r="9" spans="2:52" ht="14" thickBot="1" x14ac:dyDescent="0.2">
      <c r="C9" s="155">
        <f>+AP14/C7</f>
        <v>82.851237999999995</v>
      </c>
      <c r="D9" s="16" t="s">
        <v>0</v>
      </c>
      <c r="E9" s="152" t="str">
        <f>+'Calendrier 2020'!D6</f>
        <v>Janvier 2020</v>
      </c>
      <c r="F9" s="153" t="s">
        <v>0</v>
      </c>
      <c r="G9" s="148" t="s">
        <v>0</v>
      </c>
      <c r="H9" s="152" t="str">
        <f>+'Calendrier 2020'!E6</f>
        <v>Février 2020</v>
      </c>
      <c r="I9" s="153" t="str">
        <f>+F9</f>
        <v xml:space="preserve"> </v>
      </c>
      <c r="J9" s="149"/>
      <c r="K9" s="152" t="str">
        <f>+'Calendrier 2020'!F6</f>
        <v>Mars 2020</v>
      </c>
      <c r="L9" s="153" t="str">
        <f>+I9</f>
        <v xml:space="preserve"> </v>
      </c>
      <c r="M9" s="150"/>
      <c r="N9" s="152" t="str">
        <f>+'Calendrier 2020'!G6</f>
        <v>Avril 2020</v>
      </c>
      <c r="O9" s="153" t="str">
        <f>+L9</f>
        <v xml:space="preserve"> </v>
      </c>
      <c r="P9" s="151"/>
      <c r="Q9" s="152" t="str">
        <f>+'Calendrier 2020'!H6</f>
        <v>Mai 2020</v>
      </c>
      <c r="R9" s="153" t="str">
        <f>+O9</f>
        <v xml:space="preserve"> </v>
      </c>
      <c r="S9" s="150"/>
      <c r="T9" s="152" t="str">
        <f>+'Calendrier 2020'!I6</f>
        <v>Juin 2020</v>
      </c>
      <c r="U9" s="153" t="str">
        <f>+R9</f>
        <v xml:space="preserve"> </v>
      </c>
      <c r="V9" s="150"/>
      <c r="W9" s="152" t="str">
        <f>+'Calendrier 2020'!J6</f>
        <v>Juillet 2020</v>
      </c>
      <c r="X9" s="153" t="str">
        <f>+U9</f>
        <v xml:space="preserve"> </v>
      </c>
      <c r="Y9" s="150"/>
      <c r="Z9" s="152" t="str">
        <f>+'Calendrier 2020'!K6</f>
        <v>Août 2020</v>
      </c>
      <c r="AA9" s="153" t="str">
        <f>+X9</f>
        <v xml:space="preserve"> </v>
      </c>
      <c r="AB9" s="150"/>
      <c r="AC9" s="152" t="str">
        <f>+'Calendrier 2020'!L6</f>
        <v>Septembre 2020</v>
      </c>
      <c r="AD9" s="153" t="str">
        <f>+AA9</f>
        <v xml:space="preserve"> </v>
      </c>
      <c r="AE9" s="150"/>
      <c r="AF9" s="152" t="str">
        <f>+'Calendrier 2020'!M6</f>
        <v>Octobre 2020</v>
      </c>
      <c r="AG9" s="153" t="str">
        <f>+AD9</f>
        <v xml:space="preserve"> </v>
      </c>
      <c r="AH9" s="150"/>
      <c r="AI9" s="152" t="str">
        <f>+'Calendrier 2020'!N6</f>
        <v>Novembre 2020</v>
      </c>
      <c r="AJ9" s="153" t="str">
        <f>+AG9</f>
        <v xml:space="preserve"> </v>
      </c>
      <c r="AK9" s="150"/>
      <c r="AL9" s="152" t="str">
        <f>+'Calendrier 2020'!O6</f>
        <v>Décembre 2020</v>
      </c>
      <c r="AM9" s="153" t="str">
        <f>+AJ9</f>
        <v xml:space="preserve"> </v>
      </c>
      <c r="AN9" s="31"/>
      <c r="AO9" s="31"/>
      <c r="AP9" s="158" t="s">
        <v>5</v>
      </c>
      <c r="AQ9" s="159" t="str">
        <f>+AM9</f>
        <v xml:space="preserve"> </v>
      </c>
      <c r="AR9" s="1"/>
      <c r="AS9" s="162" t="str">
        <f>+AP9</f>
        <v>Année</v>
      </c>
      <c r="AT9" s="163" t="s">
        <v>0</v>
      </c>
      <c r="AU9" s="1"/>
      <c r="AV9" s="1"/>
      <c r="AW9" s="1"/>
      <c r="AX9" s="1"/>
      <c r="AY9" s="1"/>
      <c r="AZ9" s="1"/>
    </row>
    <row r="10" spans="2:52" ht="15" thickTop="1" thickBot="1" x14ac:dyDescent="0.2">
      <c r="C10" s="154" t="s">
        <v>6</v>
      </c>
      <c r="D10" s="16" t="s">
        <v>0</v>
      </c>
      <c r="E10" s="156"/>
      <c r="F10" s="157"/>
      <c r="G10" t="s">
        <v>0</v>
      </c>
      <c r="H10" s="4"/>
      <c r="I10" s="7"/>
      <c r="K10" s="4"/>
      <c r="L10" s="7"/>
      <c r="N10" s="4"/>
      <c r="O10" s="7"/>
      <c r="P10" s="32"/>
      <c r="Q10" s="4"/>
      <c r="R10" s="7"/>
      <c r="S10" s="8"/>
      <c r="T10" s="4"/>
      <c r="U10" s="7"/>
      <c r="V10" s="8"/>
      <c r="W10" s="4"/>
      <c r="X10" s="7"/>
      <c r="Y10" s="8"/>
      <c r="Z10" s="4"/>
      <c r="AA10" s="7"/>
      <c r="AB10" s="8"/>
      <c r="AC10" s="4"/>
      <c r="AD10" s="7"/>
      <c r="AF10" s="4"/>
      <c r="AG10" s="7"/>
      <c r="AI10" s="4"/>
      <c r="AJ10" s="7"/>
      <c r="AL10" s="4"/>
      <c r="AM10" s="7"/>
      <c r="AP10" s="5"/>
      <c r="AQ10" s="36"/>
      <c r="AR10" s="1"/>
      <c r="AS10" s="160"/>
      <c r="AT10" s="161"/>
      <c r="AU10" s="1"/>
      <c r="AV10" s="1"/>
      <c r="AW10" s="1"/>
      <c r="AX10" s="1"/>
      <c r="AY10" s="1"/>
      <c r="AZ10" s="1"/>
    </row>
    <row r="11" spans="2:52" ht="15" thickTop="1" thickBot="1" x14ac:dyDescent="0.2">
      <c r="C11" s="33" t="s">
        <v>306</v>
      </c>
      <c r="D11" s="1"/>
      <c r="E11" s="103">
        <f>+E7*AS11</f>
        <v>23788.081752083996</v>
      </c>
      <c r="F11" s="34">
        <f>+E11/E14</f>
        <v>0.81800000000000006</v>
      </c>
      <c r="G11" s="104" t="s">
        <v>0</v>
      </c>
      <c r="H11" s="103">
        <f>+H7*AS11</f>
        <v>23584.764814031994</v>
      </c>
      <c r="I11" s="105">
        <f>+H11/H14</f>
        <v>0.81799999999999995</v>
      </c>
      <c r="J11" s="106"/>
      <c r="K11" s="103">
        <f>+K7*AS11</f>
        <v>23957.512533793997</v>
      </c>
      <c r="L11" s="105">
        <f>+K11/K14</f>
        <v>0.81800000000000006</v>
      </c>
      <c r="M11" s="106"/>
      <c r="N11" s="103">
        <f>+N7*AS11</f>
        <v>24872.438755028001</v>
      </c>
      <c r="O11" s="105">
        <f>+N11/N14</f>
        <v>0.81799999999999995</v>
      </c>
      <c r="P11" s="107"/>
      <c r="Q11" s="103">
        <f>+Q7*AS11</f>
        <v>31446.353085375995</v>
      </c>
      <c r="R11" s="105">
        <f>+Q11/Q14</f>
        <v>0.81800000000000017</v>
      </c>
      <c r="S11" s="106"/>
      <c r="T11" s="103">
        <f>+T7*AS11</f>
        <v>30057.020675353997</v>
      </c>
      <c r="U11" s="105">
        <f>+T11/T14</f>
        <v>0.81800000000000006</v>
      </c>
      <c r="V11" s="106"/>
      <c r="W11" s="103">
        <f>+W7*AS11</f>
        <v>29243.752923145996</v>
      </c>
      <c r="X11" s="105">
        <f>+W11/W14</f>
        <v>0.81799999999999995</v>
      </c>
      <c r="Y11" s="106"/>
      <c r="Z11" s="103">
        <f>+Z7*AS11</f>
        <v>27854.420513123994</v>
      </c>
      <c r="AA11" s="105">
        <f>+Z11/Z14</f>
        <v>0.81799999999999995</v>
      </c>
      <c r="AB11" s="106"/>
      <c r="AC11" s="103">
        <f>+AC7*AS11</f>
        <v>31683.556179769996</v>
      </c>
      <c r="AD11" s="105">
        <f>+AC11/AC14</f>
        <v>0.81799999999999995</v>
      </c>
      <c r="AE11" s="106"/>
      <c r="AF11" s="103">
        <f>+AF7*AS11</f>
        <v>30192.565300721995</v>
      </c>
      <c r="AG11" s="105">
        <f>+AF11/AF14</f>
        <v>0.81800000000000006</v>
      </c>
      <c r="AH11" s="106"/>
      <c r="AI11" s="103">
        <f>+AI7*AS11</f>
        <v>29887.589893643995</v>
      </c>
      <c r="AJ11" s="105">
        <f>+AI11/AI14</f>
        <v>0.81799999999999984</v>
      </c>
      <c r="AK11" s="106" t="s">
        <v>7</v>
      </c>
      <c r="AL11" s="103">
        <f>+AL7*AS11</f>
        <v>32293.506993925996</v>
      </c>
      <c r="AM11" s="105">
        <f>+AL11/AL14</f>
        <v>0.81799999999999995</v>
      </c>
      <c r="AN11" s="106"/>
      <c r="AO11" s="106"/>
      <c r="AP11" s="108">
        <f t="shared" ref="AP11:AP14" si="0">+$AL11+$AI11+$AF11+$AC11+$Z11+$W11+$T11+$Q11+$N11+$K11+$H11+$E11</f>
        <v>338861.56341999996</v>
      </c>
      <c r="AQ11" s="84">
        <f>+AP11/AP14</f>
        <v>0.81800000000000006</v>
      </c>
      <c r="AR11" s="109"/>
      <c r="AS11" s="164">
        <f>+AT11*AV11</f>
        <v>338861.56341999996</v>
      </c>
      <c r="AT11" s="172">
        <v>0.81799999999999995</v>
      </c>
      <c r="AU11" s="109"/>
      <c r="AV11" s="280">
        <v>414256.19</v>
      </c>
      <c r="AW11" s="1">
        <v>414256.19</v>
      </c>
      <c r="AX11" s="1"/>
      <c r="AY11" s="1"/>
      <c r="AZ11" s="1"/>
    </row>
    <row r="12" spans="2:52" ht="14" thickTop="1" x14ac:dyDescent="0.15">
      <c r="C12" s="37" t="s">
        <v>8</v>
      </c>
      <c r="D12" s="1"/>
      <c r="E12" s="103">
        <f>+E7*AS12</f>
        <v>4158.5521889339998</v>
      </c>
      <c r="F12" s="34">
        <f>+E12/E14</f>
        <v>0.14300000000000002</v>
      </c>
      <c r="G12" s="110"/>
      <c r="H12" s="103">
        <f>+H7*AS12</f>
        <v>4123.009007831999</v>
      </c>
      <c r="I12" s="105">
        <f>+H12/H14</f>
        <v>0.14299999999999999</v>
      </c>
      <c r="J12" s="106"/>
      <c r="K12" s="103">
        <f>+K7*AS12</f>
        <v>4188.1715065189992</v>
      </c>
      <c r="L12" s="105">
        <f>+K12/K14</f>
        <v>0.14299999999999999</v>
      </c>
      <c r="M12" s="106"/>
      <c r="N12" s="103">
        <f>+N7*AS12</f>
        <v>4348.1158214779998</v>
      </c>
      <c r="O12" s="105">
        <f>+N12/N14</f>
        <v>0.14299999999999999</v>
      </c>
      <c r="P12" s="107"/>
      <c r="Q12" s="103">
        <f>+Q7*AS12</f>
        <v>5497.345343775999</v>
      </c>
      <c r="R12" s="105">
        <f>+Q12/Q14</f>
        <v>0.14300000000000002</v>
      </c>
      <c r="S12" s="106"/>
      <c r="T12" s="103">
        <f>+T7*AS12</f>
        <v>5254.4669395789997</v>
      </c>
      <c r="U12" s="105">
        <f>+T12/T14</f>
        <v>0.14300000000000002</v>
      </c>
      <c r="V12" s="106"/>
      <c r="W12" s="103">
        <f>+W7*AS12</f>
        <v>5112.2942151709995</v>
      </c>
      <c r="X12" s="105">
        <f>+W12/W14</f>
        <v>0.14300000000000002</v>
      </c>
      <c r="Y12" s="106"/>
      <c r="Z12" s="103">
        <f>+Z7*AS12</f>
        <v>4869.4158109739992</v>
      </c>
      <c r="AA12" s="105">
        <f>+Z12/Z14</f>
        <v>0.14300000000000002</v>
      </c>
      <c r="AB12" s="106"/>
      <c r="AC12" s="103">
        <f>+AC7*AS12</f>
        <v>5538.8123883949993</v>
      </c>
      <c r="AD12" s="105">
        <f>+AC12/AC14</f>
        <v>0.14299999999999999</v>
      </c>
      <c r="AE12" s="106"/>
      <c r="AF12" s="103">
        <f>+AF7*AS12</f>
        <v>5278.1623936469996</v>
      </c>
      <c r="AG12" s="105">
        <f>+AF12/AF14</f>
        <v>0.14300000000000002</v>
      </c>
      <c r="AH12" s="106"/>
      <c r="AI12" s="103">
        <f>+AI7*AS12</f>
        <v>5224.8476219939994</v>
      </c>
      <c r="AJ12" s="105">
        <f>+AI12/AI14</f>
        <v>0.14299999999999999</v>
      </c>
      <c r="AK12" s="106"/>
      <c r="AL12" s="103">
        <f>+AL7*AS12</f>
        <v>5645.4419317009988</v>
      </c>
      <c r="AM12" s="105">
        <f>+AL12/AL14</f>
        <v>0.14299999999999999</v>
      </c>
      <c r="AN12" s="106"/>
      <c r="AO12" s="106"/>
      <c r="AP12" s="108">
        <f t="shared" si="0"/>
        <v>59238.635169999987</v>
      </c>
      <c r="AQ12" s="84">
        <f>+AP12/AP14</f>
        <v>0.14299999999999999</v>
      </c>
      <c r="AR12" s="109"/>
      <c r="AS12" s="164">
        <f>+AT12*AV11</f>
        <v>59238.635169999994</v>
      </c>
      <c r="AT12" s="172">
        <v>0.14299999999999999</v>
      </c>
      <c r="AU12" s="1"/>
      <c r="AV12" s="1"/>
      <c r="AW12" s="1"/>
      <c r="AX12" s="1"/>
      <c r="AY12" s="1"/>
      <c r="AZ12" s="1"/>
    </row>
    <row r="13" spans="2:52" ht="14" thickBot="1" x14ac:dyDescent="0.2">
      <c r="C13" s="38" t="s">
        <v>9</v>
      </c>
      <c r="D13" s="1"/>
      <c r="E13" s="103">
        <f>+E7*AS13</f>
        <v>1134.150596982</v>
      </c>
      <c r="F13" s="34">
        <f>+E13/E14</f>
        <v>3.9000000000000014E-2</v>
      </c>
      <c r="G13" s="110"/>
      <c r="H13" s="103">
        <f>+H7*AS13</f>
        <v>1124.457002136</v>
      </c>
      <c r="I13" s="105">
        <f t="shared" ref="I13" si="1">F13</f>
        <v>3.9000000000000014E-2</v>
      </c>
      <c r="J13" s="106"/>
      <c r="K13" s="103">
        <f>+K7*AS13</f>
        <v>1142.2285926869999</v>
      </c>
      <c r="L13" s="105">
        <f t="shared" ref="L13" si="2">+F13</f>
        <v>3.9000000000000014E-2</v>
      </c>
      <c r="M13" s="106"/>
      <c r="N13" s="103">
        <f>+N7*AS13</f>
        <v>1185.8497694940002</v>
      </c>
      <c r="O13" s="105">
        <f t="shared" ref="O13" si="3">+F13</f>
        <v>3.9000000000000014E-2</v>
      </c>
      <c r="P13" s="107"/>
      <c r="Q13" s="103">
        <f>+Q7*AS13</f>
        <v>1499.276002848</v>
      </c>
      <c r="R13" s="105">
        <f t="shared" ref="R13" si="4">O13</f>
        <v>3.9000000000000014E-2</v>
      </c>
      <c r="S13" s="106"/>
      <c r="T13" s="103">
        <f>+T7*AS13</f>
        <v>1433.0364380670001</v>
      </c>
      <c r="U13" s="105">
        <f t="shared" ref="U13" si="5">R13</f>
        <v>3.9000000000000014E-2</v>
      </c>
      <c r="V13" s="106"/>
      <c r="W13" s="103">
        <f>+W7*AS13</f>
        <v>1394.2620586830001</v>
      </c>
      <c r="X13" s="105">
        <f t="shared" ref="X13" si="6">U13</f>
        <v>3.9000000000000014E-2</v>
      </c>
      <c r="Y13" s="106"/>
      <c r="Z13" s="103">
        <f>+Z7*AS13</f>
        <v>1328.022493902</v>
      </c>
      <c r="AA13" s="105">
        <f t="shared" ref="AA13" si="7">X13</f>
        <v>3.9000000000000014E-2</v>
      </c>
      <c r="AB13" s="106"/>
      <c r="AC13" s="103">
        <f>+AC7*AS13</f>
        <v>1510.585196835</v>
      </c>
      <c r="AD13" s="105">
        <f t="shared" ref="AD13" si="8">AA13</f>
        <v>3.9000000000000014E-2</v>
      </c>
      <c r="AE13" s="106"/>
      <c r="AF13" s="103">
        <f>+AF7*AS13</f>
        <v>1439.4988346310001</v>
      </c>
      <c r="AG13" s="105">
        <f t="shared" ref="AG13" si="9">AD13</f>
        <v>3.9000000000000014E-2</v>
      </c>
      <c r="AH13" s="106"/>
      <c r="AI13" s="103">
        <f>+AI7*AS13</f>
        <v>1424.9584423620001</v>
      </c>
      <c r="AJ13" s="105">
        <f t="shared" ref="AJ13" si="10">AG13</f>
        <v>3.9000000000000014E-2</v>
      </c>
      <c r="AK13" s="106"/>
      <c r="AL13" s="103">
        <f>+AL7*AS13</f>
        <v>1539.665981373</v>
      </c>
      <c r="AM13" s="105">
        <f t="shared" ref="AM13" si="11">AJ13</f>
        <v>3.9000000000000014E-2</v>
      </c>
      <c r="AN13" s="106"/>
      <c r="AO13" s="106"/>
      <c r="AP13" s="108">
        <f t="shared" si="0"/>
        <v>16155.991410000002</v>
      </c>
      <c r="AQ13" s="84">
        <f>+AP13/AP14</f>
        <v>3.9000000000000014E-2</v>
      </c>
      <c r="AR13" s="1"/>
      <c r="AS13" s="164">
        <f>+AT13*AV11</f>
        <v>16155.991410000001</v>
      </c>
      <c r="AT13" s="172">
        <v>3.9E-2</v>
      </c>
      <c r="AU13" s="1"/>
      <c r="AV13" s="76"/>
      <c r="AW13" s="1"/>
      <c r="AX13" s="1"/>
      <c r="AY13" s="1"/>
      <c r="AZ13" s="1"/>
    </row>
    <row r="14" spans="2:52" ht="14" thickBot="1" x14ac:dyDescent="0.2">
      <c r="C14" s="39" t="s">
        <v>10</v>
      </c>
      <c r="D14" s="40"/>
      <c r="E14" s="41">
        <f>+SUM(E11:E13)</f>
        <v>29080.784537999993</v>
      </c>
      <c r="F14" s="42">
        <f>SUM(F11:F13)</f>
        <v>1</v>
      </c>
      <c r="G14" s="43"/>
      <c r="H14" s="41">
        <f>+SUM(H11:H13)</f>
        <v>28832.230823999995</v>
      </c>
      <c r="I14" s="44">
        <f>SUM(I11:I13)</f>
        <v>1</v>
      </c>
      <c r="J14" s="45"/>
      <c r="K14" s="41">
        <f>+SUM(K11:K13)</f>
        <v>29287.912632999996</v>
      </c>
      <c r="L14" s="42">
        <f>SUM(L11:L13)</f>
        <v>1</v>
      </c>
      <c r="M14" s="45"/>
      <c r="N14" s="41">
        <f>+SUM(N11:N13)</f>
        <v>30406.404346000003</v>
      </c>
      <c r="O14" s="42">
        <f>SUM(O11:O13)</f>
        <v>1</v>
      </c>
      <c r="P14" s="43"/>
      <c r="Q14" s="41">
        <f>+SUM(Q11:Q13)</f>
        <v>38442.974431999988</v>
      </c>
      <c r="R14" s="42">
        <f>SUM(R11:R13)</f>
        <v>1.0000000000000002</v>
      </c>
      <c r="S14" s="45"/>
      <c r="T14" s="41">
        <f>+SUM(T11:T13)</f>
        <v>36744.524052999994</v>
      </c>
      <c r="U14" s="42">
        <f>SUM(U11:U13)</f>
        <v>1</v>
      </c>
      <c r="V14" s="46"/>
      <c r="W14" s="41">
        <f>+SUM(W11:W13)</f>
        <v>35750.309196999995</v>
      </c>
      <c r="X14" s="42">
        <f>SUM(X11:X13)</f>
        <v>1</v>
      </c>
      <c r="Y14" s="46"/>
      <c r="Z14" s="41">
        <f>+SUM(Z11:Z13)</f>
        <v>34051.858817999993</v>
      </c>
      <c r="AA14" s="42">
        <f>SUM(AA11:AA13)</f>
        <v>1</v>
      </c>
      <c r="AB14" s="46"/>
      <c r="AC14" s="41">
        <f>+SUM(AC11:AC13)</f>
        <v>38732.953764999998</v>
      </c>
      <c r="AD14" s="42">
        <f>SUM(AD11:AD13)</f>
        <v>1</v>
      </c>
      <c r="AE14" s="46"/>
      <c r="AF14" s="41">
        <f>+SUM(AF11:AF13)</f>
        <v>36910.226528999992</v>
      </c>
      <c r="AG14" s="42">
        <f>SUM(AG11:AG13)</f>
        <v>1</v>
      </c>
      <c r="AH14" s="46"/>
      <c r="AI14" s="41">
        <f>+SUM(AI11:AI13)</f>
        <v>36537.395958000001</v>
      </c>
      <c r="AJ14" s="42">
        <f>SUM(AJ11:AJ13)</f>
        <v>0.99999999999999989</v>
      </c>
      <c r="AK14" s="46"/>
      <c r="AL14" s="41">
        <f>+SUM(AL11:AL13)</f>
        <v>39478.614906999996</v>
      </c>
      <c r="AM14" s="42">
        <f>SUM(AM11:AM13)</f>
        <v>1</v>
      </c>
      <c r="AN14" s="46"/>
      <c r="AO14" s="46"/>
      <c r="AP14" s="47">
        <f t="shared" si="0"/>
        <v>414256.18999999994</v>
      </c>
      <c r="AQ14" s="42">
        <f>SUM(AQ11:AQ13)</f>
        <v>1</v>
      </c>
      <c r="AR14" s="40"/>
      <c r="AS14" s="124">
        <f>SUM(AS11:AS13)</f>
        <v>414256.18999999994</v>
      </c>
      <c r="AT14" s="123">
        <f>SUM(AT11:AT13)</f>
        <v>1</v>
      </c>
      <c r="AU14" s="40"/>
      <c r="AV14" s="40"/>
      <c r="AW14" s="40"/>
      <c r="AX14" s="40"/>
      <c r="AY14" s="40"/>
      <c r="AZ14" s="40"/>
    </row>
    <row r="15" spans="2:52" x14ac:dyDescent="0.15">
      <c r="C15" s="48"/>
      <c r="D15" s="1"/>
      <c r="E15" s="49"/>
      <c r="F15" s="7"/>
      <c r="H15" s="49"/>
      <c r="I15" s="7"/>
      <c r="K15" s="49"/>
      <c r="L15" s="7"/>
      <c r="N15" s="49"/>
      <c r="O15" s="7"/>
      <c r="P15" s="32"/>
      <c r="Q15" s="49"/>
      <c r="R15" s="7"/>
      <c r="S15" s="8"/>
      <c r="T15" s="49"/>
      <c r="U15" s="7"/>
      <c r="V15" s="8"/>
      <c r="W15" s="49"/>
      <c r="X15" s="7"/>
      <c r="Y15" s="8"/>
      <c r="Z15" s="49"/>
      <c r="AA15" s="7"/>
      <c r="AB15" s="8"/>
      <c r="AC15" s="49"/>
      <c r="AD15" s="7"/>
      <c r="AF15" s="49"/>
      <c r="AG15" s="7"/>
      <c r="AI15" s="49"/>
      <c r="AJ15" s="7"/>
      <c r="AL15" s="49"/>
      <c r="AM15" s="7"/>
      <c r="AP15" s="50"/>
      <c r="AQ15" s="36"/>
      <c r="AR15" s="1"/>
      <c r="AS15" s="165"/>
      <c r="AT15" s="119"/>
      <c r="AU15" s="1"/>
      <c r="AV15" s="1"/>
      <c r="AW15" s="1"/>
      <c r="AX15" s="1"/>
      <c r="AY15" s="1"/>
      <c r="AZ15" s="1"/>
    </row>
    <row r="16" spans="2:52" x14ac:dyDescent="0.15">
      <c r="B16" s="114"/>
      <c r="C16" s="51" t="s">
        <v>27</v>
      </c>
      <c r="D16" s="52"/>
      <c r="E16" s="115">
        <f>+E7*AS16</f>
        <v>10818.051848136</v>
      </c>
      <c r="F16" s="116">
        <f>+E16/E14</f>
        <v>0.37200000000000005</v>
      </c>
      <c r="G16" s="117"/>
      <c r="H16" s="115">
        <f>+H7*AS16</f>
        <v>10725.589866527998</v>
      </c>
      <c r="I16" s="116">
        <f>H$16/H$14</f>
        <v>0.372</v>
      </c>
      <c r="J16" s="117"/>
      <c r="K16" s="115">
        <f>+K7*AS16</f>
        <v>10895.103499475999</v>
      </c>
      <c r="L16" s="116">
        <f>K$16/K$14</f>
        <v>0.372</v>
      </c>
      <c r="M16" s="117"/>
      <c r="N16" s="115">
        <f>+N7*AS16</f>
        <v>11311.182416712001</v>
      </c>
      <c r="O16" s="116">
        <f>N$16/N$14</f>
        <v>0.372</v>
      </c>
      <c r="P16" s="117"/>
      <c r="Q16" s="115">
        <f>+Q7*AS16</f>
        <v>14300.786488703998</v>
      </c>
      <c r="R16" s="116">
        <f>Q$16/Q$14</f>
        <v>0.37200000000000005</v>
      </c>
      <c r="S16" s="117"/>
      <c r="T16" s="115">
        <f>+T7*AS16</f>
        <v>13668.962947716</v>
      </c>
      <c r="U16" s="116">
        <f>T$16/T$14</f>
        <v>0.37200000000000005</v>
      </c>
      <c r="V16" s="117"/>
      <c r="W16" s="115">
        <f>+W7*AS16</f>
        <v>13299.115021284</v>
      </c>
      <c r="X16" s="116">
        <f>W$16/W$14</f>
        <v>0.37200000000000005</v>
      </c>
      <c r="Y16" s="117"/>
      <c r="Z16" s="115">
        <f>+Z7*AS16</f>
        <v>12667.291480295999</v>
      </c>
      <c r="AA16" s="116">
        <f>Z$16/Z$14</f>
        <v>0.37200000000000005</v>
      </c>
      <c r="AB16" s="117"/>
      <c r="AC16" s="115">
        <f>+AC7*AS16</f>
        <v>14408.658800579999</v>
      </c>
      <c r="AD16" s="116">
        <f>AC$16/AC$14</f>
        <v>0.372</v>
      </c>
      <c r="AE16" s="117"/>
      <c r="AF16" s="115">
        <f>+AF7*AS16</f>
        <v>13730.604268788</v>
      </c>
      <c r="AG16" s="116">
        <f>AF$16/AF$14</f>
        <v>0.37200000000000005</v>
      </c>
      <c r="AH16" s="117"/>
      <c r="AI16" s="115">
        <f>+AI7*AS16</f>
        <v>13591.911296376</v>
      </c>
      <c r="AJ16" s="116">
        <f>AI$16/AI$14</f>
        <v>0.372</v>
      </c>
      <c r="AK16" s="117"/>
      <c r="AL16" s="115">
        <f>+AL7*AS16</f>
        <v>14686.044745403999</v>
      </c>
      <c r="AM16" s="116">
        <f>AL$16/AL$14</f>
        <v>0.372</v>
      </c>
      <c r="AN16" s="117"/>
      <c r="AO16" s="117"/>
      <c r="AP16" s="53">
        <f>+$AL16+$AI16+$AF16+$AC16+$Z16+$W16+$T16+$Q16+$N16+$K16+$H16+$E16</f>
        <v>154103.30267999999</v>
      </c>
      <c r="AQ16" s="118">
        <f>AP$16/AP$14</f>
        <v>0.37200000000000005</v>
      </c>
      <c r="AR16" s="1"/>
      <c r="AS16" s="166">
        <f>+AT16*AV11</f>
        <v>154103.30267999999</v>
      </c>
      <c r="AT16" s="173">
        <v>0.372</v>
      </c>
      <c r="AU16" s="1"/>
      <c r="AV16" s="112" t="s">
        <v>0</v>
      </c>
      <c r="AW16" s="1"/>
      <c r="AX16" s="1"/>
      <c r="AY16" s="1"/>
      <c r="AZ16" s="1"/>
    </row>
    <row r="17" spans="1:52" x14ac:dyDescent="0.15">
      <c r="C17" s="37"/>
      <c r="D17" s="1"/>
      <c r="E17" s="49"/>
      <c r="F17" s="7"/>
      <c r="H17" s="49"/>
      <c r="I17" s="7"/>
      <c r="K17" s="49"/>
      <c r="L17" s="7"/>
      <c r="N17" s="49"/>
      <c r="O17" s="7"/>
      <c r="P17" s="32"/>
      <c r="Q17" s="49"/>
      <c r="R17" s="7"/>
      <c r="S17" s="8"/>
      <c r="T17" s="49"/>
      <c r="U17" s="7"/>
      <c r="V17" s="8"/>
      <c r="W17" s="49"/>
      <c r="X17" s="7"/>
      <c r="Y17" s="8"/>
      <c r="Z17" s="49"/>
      <c r="AA17" s="7"/>
      <c r="AB17" s="8"/>
      <c r="AC17" s="49"/>
      <c r="AD17" s="7"/>
      <c r="AF17" s="49"/>
      <c r="AG17" s="7"/>
      <c r="AI17" s="49"/>
      <c r="AJ17" s="7"/>
      <c r="AL17" s="49"/>
      <c r="AM17" s="7"/>
      <c r="AP17" s="50"/>
      <c r="AQ17" s="36"/>
      <c r="AR17" s="1"/>
      <c r="AS17" s="165"/>
      <c r="AT17" s="119"/>
      <c r="AU17" s="1"/>
      <c r="AV17" s="1"/>
      <c r="AW17" s="1"/>
      <c r="AX17" s="1"/>
      <c r="AY17" s="1"/>
      <c r="AZ17" s="1"/>
    </row>
    <row r="18" spans="1:52" ht="14" thickBot="1" x14ac:dyDescent="0.2">
      <c r="C18" s="197" t="s">
        <v>305</v>
      </c>
      <c r="D18" s="1"/>
      <c r="E18" s="198" t="s">
        <v>0</v>
      </c>
      <c r="F18" s="199"/>
      <c r="G18" s="8"/>
      <c r="H18" s="200"/>
      <c r="I18" s="199"/>
      <c r="K18" s="200"/>
      <c r="L18" s="199"/>
      <c r="N18" s="200"/>
      <c r="O18" s="199"/>
      <c r="P18" s="8"/>
      <c r="Q18" s="200"/>
      <c r="R18" s="199"/>
      <c r="S18" s="8"/>
      <c r="T18" s="200"/>
      <c r="U18" s="199"/>
      <c r="V18" s="8"/>
      <c r="W18" s="200"/>
      <c r="X18" s="199"/>
      <c r="Y18" s="8"/>
      <c r="Z18" s="200"/>
      <c r="AA18" s="199"/>
      <c r="AB18" s="8"/>
      <c r="AC18" s="200"/>
      <c r="AD18" s="199"/>
      <c r="AF18" s="200"/>
      <c r="AG18" s="199"/>
      <c r="AI18" s="200"/>
      <c r="AJ18" s="199"/>
      <c r="AL18" s="200"/>
      <c r="AM18" s="199"/>
      <c r="AP18" s="50"/>
      <c r="AQ18" s="36"/>
      <c r="AR18" s="1"/>
      <c r="AS18" s="165"/>
      <c r="AT18" s="119"/>
      <c r="AU18" s="1"/>
      <c r="AV18" s="1"/>
      <c r="AW18" s="1"/>
      <c r="AX18" s="1"/>
      <c r="AY18" s="1"/>
      <c r="AZ18" s="1"/>
    </row>
    <row r="19" spans="1:52" ht="15" thickTop="1" thickBot="1" x14ac:dyDescent="0.2">
      <c r="A19" s="110"/>
      <c r="B19" s="110"/>
      <c r="C19" s="201" t="s">
        <v>11</v>
      </c>
      <c r="D19" s="109"/>
      <c r="E19" s="202">
        <f>+E21/AV19</f>
        <v>8471.3589741130418</v>
      </c>
      <c r="F19" s="203">
        <f>E$19/E$14</f>
        <v>0.291304347826087</v>
      </c>
      <c r="G19" s="98"/>
      <c r="H19" s="202">
        <f>+H21/AV19</f>
        <v>8398.9541965565222</v>
      </c>
      <c r="I19" s="203">
        <f>+H19/H14</f>
        <v>0.29130434782608705</v>
      </c>
      <c r="J19" s="98"/>
      <c r="K19" s="202">
        <f>+K21/AV19</f>
        <v>8531.6962887434784</v>
      </c>
      <c r="L19" s="203">
        <f>K$19/K$14</f>
        <v>0.291304347826087</v>
      </c>
      <c r="M19" s="98"/>
      <c r="N19" s="202">
        <f>+N21/AV19</f>
        <v>8857.5177877478291</v>
      </c>
      <c r="O19" s="203">
        <f>N$19/N$14</f>
        <v>0.29130434782608705</v>
      </c>
      <c r="P19" s="98"/>
      <c r="Q19" s="202">
        <f>+Q21/AV19</f>
        <v>11198.605595408693</v>
      </c>
      <c r="R19" s="203">
        <f>Q$19/Q$14</f>
        <v>0.291304347826087</v>
      </c>
      <c r="S19" s="98"/>
      <c r="T19" s="202">
        <f>+T21/AV19</f>
        <v>10703.83961543913</v>
      </c>
      <c r="U19" s="203">
        <f>T$19/T$14</f>
        <v>0.291304347826087</v>
      </c>
      <c r="V19" s="98"/>
      <c r="W19" s="202">
        <f>+W21/AV19</f>
        <v>10414.220505213043</v>
      </c>
      <c r="X19" s="203">
        <f>W$19/W$14</f>
        <v>0.291304347826087</v>
      </c>
      <c r="Y19" s="98"/>
      <c r="Z19" s="202">
        <f>+Z21/AV19</f>
        <v>9919.4545252434782</v>
      </c>
      <c r="AA19" s="203">
        <f>Z$19/Z$14</f>
        <v>0.291304347826087</v>
      </c>
      <c r="AB19" s="98"/>
      <c r="AC19" s="202">
        <f>+AC21/AV19</f>
        <v>11283.077835891307</v>
      </c>
      <c r="AD19" s="203">
        <f>AC$19/AC$14</f>
        <v>0.29130434782608705</v>
      </c>
      <c r="AE19" s="98"/>
      <c r="AF19" s="202">
        <f>+AF21/AV19</f>
        <v>10752.109467143478</v>
      </c>
      <c r="AG19" s="203">
        <f>AF$19/AF$14</f>
        <v>0.291304347826087</v>
      </c>
      <c r="AH19" s="98"/>
      <c r="AI19" s="202">
        <f>+AI21/AV19</f>
        <v>10643.502300808697</v>
      </c>
      <c r="AJ19" s="203">
        <f>AI$19/AI$14</f>
        <v>0.291304347826087</v>
      </c>
      <c r="AK19" s="98"/>
      <c r="AL19" s="202">
        <f>+AL21/AV19</f>
        <v>11500.292168560871</v>
      </c>
      <c r="AM19" s="204">
        <f>AL$19/AL$14</f>
        <v>0.291304347826087</v>
      </c>
      <c r="AP19" s="50">
        <f>+$AL19+$AI19+$AF19+$AC19+$Z19+$W19+$T19+$Q19+$N19+$K19+$H19+$E19</f>
        <v>120674.62926086955</v>
      </c>
      <c r="AQ19" s="36">
        <f>AP$19/AP$14</f>
        <v>0.29130434782608694</v>
      </c>
      <c r="AR19" s="1"/>
      <c r="AS19" s="165">
        <f>+AS21/AV19</f>
        <v>120674.62926086955</v>
      </c>
      <c r="AT19" s="119">
        <f>+AS19/AS14</f>
        <v>0.29130434782608694</v>
      </c>
      <c r="AU19" s="1"/>
      <c r="AV19" s="209">
        <f>1+AV20</f>
        <v>1.1499999999999999</v>
      </c>
      <c r="AW19" s="1"/>
      <c r="AX19" s="1"/>
      <c r="AY19" s="1"/>
      <c r="AZ19" s="1"/>
    </row>
    <row r="20" spans="1:52" ht="15" thickTop="1" thickBot="1" x14ac:dyDescent="0.2">
      <c r="C20" s="205" t="s">
        <v>12</v>
      </c>
      <c r="D20" s="55"/>
      <c r="E20" s="206">
        <f>AV20*E19</f>
        <v>1270.7038461169561</v>
      </c>
      <c r="F20" s="207">
        <f>E$20/E$14</f>
        <v>4.3695652173913038E-2</v>
      </c>
      <c r="G20" s="55"/>
      <c r="H20" s="206">
        <f>AV20*H19</f>
        <v>1259.8431294834784</v>
      </c>
      <c r="I20" s="207">
        <f>H$20/H$14</f>
        <v>4.3695652173913052E-2</v>
      </c>
      <c r="J20" s="55"/>
      <c r="K20" s="206">
        <f>AV20*K19</f>
        <v>1279.7544433115218</v>
      </c>
      <c r="L20" s="207">
        <f>K$20/K$14</f>
        <v>4.3695652173913052E-2</v>
      </c>
      <c r="M20" s="55"/>
      <c r="N20" s="206">
        <f>AV20*N19</f>
        <v>1328.6276681621744</v>
      </c>
      <c r="O20" s="207">
        <f>N$20/N$14</f>
        <v>4.3695652173913052E-2</v>
      </c>
      <c r="P20" s="55"/>
      <c r="Q20" s="206">
        <f>AV20*Q19</f>
        <v>1679.7908393113039</v>
      </c>
      <c r="R20" s="207">
        <f>Q$20/Q$14</f>
        <v>4.3695652173913045E-2</v>
      </c>
      <c r="S20" s="55"/>
      <c r="T20" s="206">
        <f>AV20*T19</f>
        <v>1605.5759423158695</v>
      </c>
      <c r="U20" s="207">
        <f>T$20/T$14</f>
        <v>4.3695652173913052E-2</v>
      </c>
      <c r="V20" s="55"/>
      <c r="W20" s="206">
        <f>AV20*W19</f>
        <v>1562.1330757819564</v>
      </c>
      <c r="X20" s="207">
        <f>W$20/W$14</f>
        <v>4.3695652173913045E-2</v>
      </c>
      <c r="Y20" s="55"/>
      <c r="Z20" s="206">
        <f>AV20*Z19</f>
        <v>1487.9181787865216</v>
      </c>
      <c r="AA20" s="207">
        <f>Z$20/Z$14</f>
        <v>4.3695652173913045E-2</v>
      </c>
      <c r="AB20" s="55"/>
      <c r="AC20" s="206">
        <f>AV20*AC19</f>
        <v>1692.461675383696</v>
      </c>
      <c r="AD20" s="207">
        <f>AC$20/AC$14</f>
        <v>4.3695652173913052E-2</v>
      </c>
      <c r="AE20" s="55"/>
      <c r="AF20" s="206">
        <f>AV20*AF19</f>
        <v>1612.8164200715216</v>
      </c>
      <c r="AG20" s="207">
        <f>AF$20/AF$14</f>
        <v>4.3695652173913052E-2</v>
      </c>
      <c r="AH20" s="55"/>
      <c r="AI20" s="206">
        <f>AV20*AI19</f>
        <v>1596.5253451213046</v>
      </c>
      <c r="AJ20" s="207">
        <f>AI$20/AI$14</f>
        <v>4.3695652173913045E-2</v>
      </c>
      <c r="AK20" s="55"/>
      <c r="AL20" s="206">
        <f>AV20*AL19</f>
        <v>1725.0438252841307</v>
      </c>
      <c r="AM20" s="207">
        <f>AL$20/AL$14</f>
        <v>4.3695652173913052E-2</v>
      </c>
      <c r="AN20" s="55"/>
      <c r="AO20" s="55"/>
      <c r="AP20" s="50">
        <f>+$AL20+$AI20+$AF20+$AC20+$Z20+$W20+$T20+$Q20+$N20+$K20+$H20+$E20</f>
        <v>18101.194389130436</v>
      </c>
      <c r="AQ20" s="56">
        <f>AP$20/AP$14</f>
        <v>4.3695652173913052E-2</v>
      </c>
      <c r="AR20" s="1"/>
      <c r="AS20" s="165">
        <f>+AT20*AS14</f>
        <v>18101.194389130436</v>
      </c>
      <c r="AT20" s="120">
        <f>+AQ20</f>
        <v>4.3695652173913052E-2</v>
      </c>
      <c r="AU20" s="1"/>
      <c r="AV20" s="210">
        <v>0.15</v>
      </c>
      <c r="AW20" s="1"/>
      <c r="AX20" s="1"/>
      <c r="AY20" s="1"/>
      <c r="AZ20" s="1"/>
    </row>
    <row r="21" spans="1:52" x14ac:dyDescent="0.15">
      <c r="C21" s="57" t="s">
        <v>13</v>
      </c>
      <c r="D21" s="58"/>
      <c r="E21" s="59">
        <f>+F21*E14</f>
        <v>9742.0628202299977</v>
      </c>
      <c r="F21" s="60">
        <f>+AT21</f>
        <v>0.33500000000000002</v>
      </c>
      <c r="G21" s="61"/>
      <c r="H21" s="59">
        <f>+I21*H14</f>
        <v>9658.7973260399995</v>
      </c>
      <c r="I21" s="60">
        <f>+F21</f>
        <v>0.33500000000000002</v>
      </c>
      <c r="J21" s="58"/>
      <c r="K21" s="59">
        <f>+L21*K14</f>
        <v>9811.4507320550001</v>
      </c>
      <c r="L21" s="60">
        <f>+I21</f>
        <v>0.33500000000000002</v>
      </c>
      <c r="M21" s="58"/>
      <c r="N21" s="59">
        <f>+O21*N14</f>
        <v>10186.145455910002</v>
      </c>
      <c r="O21" s="60">
        <f>+L21</f>
        <v>0.33500000000000002</v>
      </c>
      <c r="P21" s="63"/>
      <c r="Q21" s="59">
        <f>+R21*Q14</f>
        <v>12878.396434719996</v>
      </c>
      <c r="R21" s="60">
        <f>+O21</f>
        <v>0.33500000000000002</v>
      </c>
      <c r="S21" s="58"/>
      <c r="T21" s="59">
        <f>+U21*T14</f>
        <v>12309.415557754999</v>
      </c>
      <c r="U21" s="60">
        <f>+R21</f>
        <v>0.33500000000000002</v>
      </c>
      <c r="V21" s="58"/>
      <c r="W21" s="59">
        <f>+X21*W14</f>
        <v>11976.353580994999</v>
      </c>
      <c r="X21" s="60">
        <f>+U21</f>
        <v>0.33500000000000002</v>
      </c>
      <c r="Y21" s="58"/>
      <c r="Z21" s="59">
        <f>+AA21*Z14</f>
        <v>11407.372704029998</v>
      </c>
      <c r="AA21" s="60">
        <f>+X21</f>
        <v>0.33500000000000002</v>
      </c>
      <c r="AB21" s="58"/>
      <c r="AC21" s="59">
        <f>+AD21*AC14</f>
        <v>12975.539511275001</v>
      </c>
      <c r="AD21" s="60">
        <f>+AA21</f>
        <v>0.33500000000000002</v>
      </c>
      <c r="AE21" s="58"/>
      <c r="AF21" s="59">
        <f>+AG21*AF14</f>
        <v>12364.925887214999</v>
      </c>
      <c r="AG21" s="60">
        <f>+AD21</f>
        <v>0.33500000000000002</v>
      </c>
      <c r="AH21" s="58"/>
      <c r="AI21" s="59">
        <f>+AJ21*AI14</f>
        <v>12240.02764593</v>
      </c>
      <c r="AJ21" s="60">
        <f>+AG21</f>
        <v>0.33500000000000002</v>
      </c>
      <c r="AK21" s="58"/>
      <c r="AL21" s="59">
        <f>+AM21*AL14</f>
        <v>13225.335993844999</v>
      </c>
      <c r="AM21" s="60">
        <f>+AJ21</f>
        <v>0.33500000000000002</v>
      </c>
      <c r="AN21" s="58"/>
      <c r="AO21" s="58"/>
      <c r="AP21" s="64">
        <f>+$AL21+$AI21+$AF21+$AC21+$Z21+$W21+$T21+$Q21+$N21+$K21+$H21+$E21</f>
        <v>138775.82364999998</v>
      </c>
      <c r="AQ21" s="65">
        <f>AP$21/AP$14</f>
        <v>0.33499999999999996</v>
      </c>
      <c r="AR21" s="1"/>
      <c r="AS21" s="167">
        <f>+AT21*AS14</f>
        <v>138775.82364999998</v>
      </c>
      <c r="AT21" s="173">
        <v>0.33500000000000002</v>
      </c>
      <c r="AU21" s="1"/>
      <c r="AV21" s="208"/>
      <c r="AW21" s="1"/>
      <c r="AX21" s="1"/>
      <c r="AY21" s="1"/>
      <c r="AZ21" s="1"/>
    </row>
    <row r="22" spans="1:52" x14ac:dyDescent="0.15">
      <c r="C22" s="37"/>
      <c r="D22" s="1"/>
      <c r="E22" s="49"/>
      <c r="F22" s="7"/>
      <c r="H22" s="49"/>
      <c r="I22" s="7"/>
      <c r="K22" s="66"/>
      <c r="L22" s="7"/>
      <c r="N22" s="49"/>
      <c r="O22" s="7"/>
      <c r="P22" s="32"/>
      <c r="Q22" s="49"/>
      <c r="R22" s="7"/>
      <c r="S22" s="8"/>
      <c r="T22" s="49"/>
      <c r="U22" s="7"/>
      <c r="V22" s="8"/>
      <c r="W22" s="49"/>
      <c r="X22" s="7"/>
      <c r="Y22" s="8"/>
      <c r="Z22" s="49"/>
      <c r="AA22" s="7"/>
      <c r="AB22" s="8"/>
      <c r="AC22" s="49"/>
      <c r="AD22" s="7"/>
      <c r="AF22" s="49"/>
      <c r="AG22" s="7"/>
      <c r="AI22" s="49"/>
      <c r="AJ22" s="7"/>
      <c r="AL22" s="49"/>
      <c r="AM22" s="7"/>
      <c r="AP22" s="50"/>
      <c r="AQ22" s="36"/>
      <c r="AR22" s="1"/>
      <c r="AS22" s="165"/>
      <c r="AT22" s="119"/>
      <c r="AU22" s="1"/>
      <c r="AV22" s="1"/>
      <c r="AW22" s="1"/>
      <c r="AX22" s="1"/>
      <c r="AY22" s="1"/>
      <c r="AZ22" s="1"/>
    </row>
    <row r="23" spans="1:52" x14ac:dyDescent="0.15">
      <c r="C23" s="57" t="s">
        <v>14</v>
      </c>
      <c r="D23" s="58"/>
      <c r="E23" s="59">
        <f>E16+E21</f>
        <v>20560.114668365997</v>
      </c>
      <c r="F23" s="60">
        <f>E$23/E$14</f>
        <v>0.70700000000000007</v>
      </c>
      <c r="G23" s="61"/>
      <c r="H23" s="59">
        <f>H16+H21</f>
        <v>20384.387192568</v>
      </c>
      <c r="I23" s="60">
        <f>H$23/H$14</f>
        <v>0.70700000000000007</v>
      </c>
      <c r="J23" s="58"/>
      <c r="K23" s="62">
        <f>K16+K21</f>
        <v>20706.554231531001</v>
      </c>
      <c r="L23" s="60">
        <f>K$23/K$14</f>
        <v>0.70700000000000018</v>
      </c>
      <c r="M23" s="58"/>
      <c r="N23" s="59">
        <f>N16+N21</f>
        <v>21497.327872622001</v>
      </c>
      <c r="O23" s="60">
        <f>N$23/N$14</f>
        <v>0.70699999999999996</v>
      </c>
      <c r="P23" s="63"/>
      <c r="Q23" s="59">
        <f>Q16+Q21</f>
        <v>27179.182923423992</v>
      </c>
      <c r="R23" s="60">
        <f>Q$23/Q$14</f>
        <v>0.70699999999999996</v>
      </c>
      <c r="S23" s="58"/>
      <c r="T23" s="59">
        <f>T16+T21</f>
        <v>25978.378505470999</v>
      </c>
      <c r="U23" s="60">
        <f>T$23/T$14</f>
        <v>0.70700000000000007</v>
      </c>
      <c r="V23" s="58"/>
      <c r="W23" s="59">
        <f>W16+W21</f>
        <v>25275.468602278997</v>
      </c>
      <c r="X23" s="60">
        <f>W$23/W$14</f>
        <v>0.70700000000000007</v>
      </c>
      <c r="Y23" s="58"/>
      <c r="Z23" s="59">
        <f>Z16+Z21</f>
        <v>24074.664184325997</v>
      </c>
      <c r="AA23" s="60">
        <f>Z$23/Z$14</f>
        <v>0.70700000000000007</v>
      </c>
      <c r="AB23" s="58"/>
      <c r="AC23" s="59">
        <f>AC16+AC21</f>
        <v>27384.198311854998</v>
      </c>
      <c r="AD23" s="60">
        <f>AC$23/AC$14</f>
        <v>0.70699999999999996</v>
      </c>
      <c r="AE23" s="58"/>
      <c r="AF23" s="59">
        <f>AF16+AF21</f>
        <v>26095.530156002998</v>
      </c>
      <c r="AG23" s="60">
        <f>AF$23/AF$14</f>
        <v>0.70700000000000007</v>
      </c>
      <c r="AH23" s="58"/>
      <c r="AI23" s="59">
        <f>AI16+AI21</f>
        <v>25831.938942305998</v>
      </c>
      <c r="AJ23" s="60">
        <f>AI$23/AI$14</f>
        <v>0.70699999999999996</v>
      </c>
      <c r="AK23" s="58"/>
      <c r="AL23" s="59">
        <f>AL16+AL21</f>
        <v>27911.380739248998</v>
      </c>
      <c r="AM23" s="60">
        <f>AL$23/AL$14</f>
        <v>0.70700000000000007</v>
      </c>
      <c r="AN23" s="58"/>
      <c r="AO23" s="58"/>
      <c r="AP23" s="67">
        <f>+$AL23+$AI23+$AF23+$AC23+$Z23+$W23+$T23+$Q23+$N23+$K23+$H23+$E23</f>
        <v>292879.12632999994</v>
      </c>
      <c r="AQ23" s="65">
        <f>AP$23/AP$14</f>
        <v>0.70699999999999996</v>
      </c>
      <c r="AR23" s="68"/>
      <c r="AS23" s="168">
        <f>+AT23*AS14</f>
        <v>292879.12633</v>
      </c>
      <c r="AT23" s="121">
        <f>+AT16+AT21</f>
        <v>0.70700000000000007</v>
      </c>
      <c r="AU23" s="1"/>
      <c r="AV23" s="1"/>
      <c r="AW23" s="1"/>
      <c r="AX23" s="1"/>
      <c r="AY23" s="1"/>
      <c r="AZ23" s="1"/>
    </row>
    <row r="24" spans="1:52" x14ac:dyDescent="0.15">
      <c r="C24" s="37"/>
      <c r="D24" s="1"/>
      <c r="E24" s="49"/>
      <c r="F24" s="7"/>
      <c r="H24" s="49"/>
      <c r="I24" s="7"/>
      <c r="K24" s="49"/>
      <c r="L24" s="7"/>
      <c r="N24" s="49"/>
      <c r="O24" s="7"/>
      <c r="P24" s="32"/>
      <c r="Q24" s="49"/>
      <c r="R24" s="7"/>
      <c r="S24" s="8"/>
      <c r="T24" s="49"/>
      <c r="U24" s="7"/>
      <c r="V24" s="8"/>
      <c r="W24" s="49"/>
      <c r="X24" s="7"/>
      <c r="Y24" s="8"/>
      <c r="Z24" s="49"/>
      <c r="AA24" s="7"/>
      <c r="AB24" s="8"/>
      <c r="AC24" s="49"/>
      <c r="AD24" s="7"/>
      <c r="AF24" s="49"/>
      <c r="AG24" s="7"/>
      <c r="AI24" s="49"/>
      <c r="AJ24" s="7"/>
      <c r="AL24" s="49"/>
      <c r="AM24" s="7"/>
      <c r="AP24" s="50"/>
      <c r="AQ24" s="36"/>
      <c r="AR24" s="1"/>
      <c r="AS24" s="165"/>
      <c r="AT24" s="119"/>
      <c r="AU24" s="1"/>
      <c r="AV24" s="1"/>
      <c r="AW24" s="1"/>
      <c r="AX24" s="1"/>
      <c r="AY24" s="1"/>
      <c r="AZ24" s="1"/>
    </row>
    <row r="25" spans="1:52" x14ac:dyDescent="0.15">
      <c r="C25" s="69" t="s">
        <v>308</v>
      </c>
      <c r="D25" s="40"/>
      <c r="E25" s="70">
        <f>E14-E23</f>
        <v>8520.6698696339954</v>
      </c>
      <c r="F25" s="42">
        <f>E$25/E$14</f>
        <v>0.29299999999999993</v>
      </c>
      <c r="G25" s="43"/>
      <c r="H25" s="70">
        <f>H14-H23</f>
        <v>8447.8436314319952</v>
      </c>
      <c r="I25" s="42">
        <f>H$25/H$14</f>
        <v>0.29299999999999987</v>
      </c>
      <c r="J25" s="45"/>
      <c r="K25" s="71">
        <f>K14-K23</f>
        <v>8581.358401468995</v>
      </c>
      <c r="L25" s="42">
        <f>K$25/K$14</f>
        <v>0.29299999999999987</v>
      </c>
      <c r="M25" s="45"/>
      <c r="N25" s="70">
        <f>N14-N23</f>
        <v>8909.0764733780015</v>
      </c>
      <c r="O25" s="42">
        <f>N$25/N$14</f>
        <v>0.29300000000000004</v>
      </c>
      <c r="P25" s="43"/>
      <c r="Q25" s="70">
        <f>Q14-Q23</f>
        <v>11263.791508575996</v>
      </c>
      <c r="R25" s="42">
        <f>Q$25/Q$14</f>
        <v>0.29299999999999998</v>
      </c>
      <c r="S25" s="45"/>
      <c r="T25" s="70">
        <f>T14-T23</f>
        <v>10766.145547528995</v>
      </c>
      <c r="U25" s="42">
        <f>T$25/T$14</f>
        <v>0.29299999999999993</v>
      </c>
      <c r="V25" s="46"/>
      <c r="W25" s="70">
        <f>W14-W23</f>
        <v>10474.840594720998</v>
      </c>
      <c r="X25" s="42">
        <f>W$25/W$14</f>
        <v>0.29299999999999998</v>
      </c>
      <c r="Y25" s="46"/>
      <c r="Z25" s="70">
        <f>Z14-Z23</f>
        <v>9977.1946336739966</v>
      </c>
      <c r="AA25" s="42">
        <f>Z$25/Z$14</f>
        <v>0.29299999999999998</v>
      </c>
      <c r="AB25" s="46"/>
      <c r="AC25" s="70">
        <f>AC14-AC23</f>
        <v>11348.755453145001</v>
      </c>
      <c r="AD25" s="42">
        <f>AC$25/AC$14</f>
        <v>0.29300000000000004</v>
      </c>
      <c r="AE25" s="46"/>
      <c r="AF25" s="70">
        <f>AF14-AF23</f>
        <v>10814.696372996994</v>
      </c>
      <c r="AG25" s="42">
        <f>AF$25/AF$14</f>
        <v>0.29299999999999987</v>
      </c>
      <c r="AH25" s="46"/>
      <c r="AI25" s="70">
        <f>AI14-AI23</f>
        <v>10705.457015694003</v>
      </c>
      <c r="AJ25" s="42">
        <f>AI$25/AI$14</f>
        <v>0.29300000000000004</v>
      </c>
      <c r="AK25" s="46"/>
      <c r="AL25" s="70">
        <f>AL14-AL23</f>
        <v>11567.234167750998</v>
      </c>
      <c r="AM25" s="42">
        <f>AL$25/AL$14</f>
        <v>0.29299999999999998</v>
      </c>
      <c r="AN25" s="46"/>
      <c r="AO25" s="46"/>
      <c r="AP25" s="47">
        <f>+$AL25+$AI25+$AF25+$AC25+$Z25+$W25+$T25+$Q25+$N25+$K25+$H25+$E25</f>
        <v>121377.06366999997</v>
      </c>
      <c r="AQ25" s="42">
        <f>AP$25/AP$14</f>
        <v>0.29299999999999998</v>
      </c>
      <c r="AR25" s="72"/>
      <c r="AS25" s="124">
        <f>+AS14-AS23</f>
        <v>121377.06366999994</v>
      </c>
      <c r="AT25" s="123">
        <f>AS$25/AS$14</f>
        <v>0.29299999999999993</v>
      </c>
      <c r="AU25" s="40"/>
      <c r="AV25" s="40"/>
      <c r="AW25" s="40"/>
      <c r="AX25" s="40"/>
      <c r="AY25" s="40"/>
      <c r="AZ25" s="40"/>
    </row>
    <row r="26" spans="1:52" x14ac:dyDescent="0.15">
      <c r="C26" s="37"/>
      <c r="D26" s="1"/>
      <c r="E26" s="49"/>
      <c r="F26" s="7"/>
      <c r="H26" s="49"/>
      <c r="I26" s="7"/>
      <c r="K26" s="49"/>
      <c r="L26" s="7"/>
      <c r="N26" s="49"/>
      <c r="O26" s="7"/>
      <c r="P26" s="32"/>
      <c r="Q26" s="49"/>
      <c r="R26" s="7"/>
      <c r="S26" s="8"/>
      <c r="T26" s="49"/>
      <c r="U26" s="7"/>
      <c r="V26" s="8"/>
      <c r="W26" s="49"/>
      <c r="X26" s="7"/>
      <c r="Y26" s="8"/>
      <c r="Z26" s="49"/>
      <c r="AA26" s="7"/>
      <c r="AB26" s="8"/>
      <c r="AC26" s="49"/>
      <c r="AD26" s="7"/>
      <c r="AF26" s="49"/>
      <c r="AG26" s="7"/>
      <c r="AI26" s="49"/>
      <c r="AJ26" s="7"/>
      <c r="AL26" s="49"/>
      <c r="AM26" s="7"/>
      <c r="AP26" s="50"/>
      <c r="AQ26" s="36"/>
      <c r="AR26" s="1"/>
      <c r="AS26" s="165"/>
      <c r="AT26" s="119"/>
      <c r="AU26" s="1"/>
      <c r="AV26" s="1"/>
      <c r="AW26" s="1"/>
      <c r="AX26" s="1"/>
      <c r="AY26" s="1"/>
      <c r="AZ26" s="1"/>
    </row>
    <row r="27" spans="1:52" x14ac:dyDescent="0.15">
      <c r="C27" s="37" t="s">
        <v>28</v>
      </c>
      <c r="D27" s="1"/>
      <c r="E27" s="94">
        <v>0</v>
      </c>
      <c r="F27" s="95">
        <f>E27/$E$14</f>
        <v>0</v>
      </c>
      <c r="G27" s="96"/>
      <c r="H27" s="94">
        <v>0</v>
      </c>
      <c r="I27" s="35">
        <f>+H27/H14</f>
        <v>0</v>
      </c>
      <c r="J27" s="97">
        <v>1</v>
      </c>
      <c r="K27" s="94">
        <v>0</v>
      </c>
      <c r="L27" s="35">
        <f>+K27/K14</f>
        <v>0</v>
      </c>
      <c r="M27" s="98"/>
      <c r="N27" s="94">
        <v>0</v>
      </c>
      <c r="O27" s="35">
        <f>+N27/N14</f>
        <v>0</v>
      </c>
      <c r="P27" s="99"/>
      <c r="Q27" s="94">
        <v>0</v>
      </c>
      <c r="R27" s="35">
        <f>+Q27/Q14</f>
        <v>0</v>
      </c>
      <c r="S27" s="98"/>
      <c r="T27" s="94">
        <v>0</v>
      </c>
      <c r="U27" s="35">
        <f>+T27/T14</f>
        <v>0</v>
      </c>
      <c r="V27" s="98"/>
      <c r="W27" s="94">
        <v>0</v>
      </c>
      <c r="X27" s="35">
        <f>+W27/W14</f>
        <v>0</v>
      </c>
      <c r="Y27" s="98"/>
      <c r="Z27" s="94">
        <v>0</v>
      </c>
      <c r="AA27" s="35">
        <f>+Z27/Z14</f>
        <v>0</v>
      </c>
      <c r="AB27" s="98"/>
      <c r="AC27" s="94">
        <v>0</v>
      </c>
      <c r="AD27" s="35">
        <f>+AC27/AC14</f>
        <v>0</v>
      </c>
      <c r="AE27" s="98"/>
      <c r="AF27" s="94">
        <v>0</v>
      </c>
      <c r="AG27" s="35">
        <f>+AF27/AF14</f>
        <v>0</v>
      </c>
      <c r="AH27" s="98"/>
      <c r="AI27" s="94">
        <v>0</v>
      </c>
      <c r="AJ27" s="35">
        <f>+AI27/AI14</f>
        <v>0</v>
      </c>
      <c r="AK27" s="98"/>
      <c r="AL27" s="94">
        <v>0</v>
      </c>
      <c r="AM27" s="7">
        <f>+AL27/AL14</f>
        <v>0</v>
      </c>
      <c r="AP27" s="50">
        <f t="shared" ref="AP27:AP34" si="12">+$AL27+$AI27+$AF27+$AC27+$Z27+$W27+$T27+$Q27+$N27+$K27+$H27+$E27</f>
        <v>0</v>
      </c>
      <c r="AQ27" s="36">
        <f>+AP27/AP14</f>
        <v>0</v>
      </c>
      <c r="AR27" s="1"/>
      <c r="AS27" s="165">
        <v>0</v>
      </c>
      <c r="AT27" s="119">
        <f>+AS27/AS14</f>
        <v>0</v>
      </c>
      <c r="AU27" s="1"/>
      <c r="AV27" s="1"/>
      <c r="AW27" s="1"/>
      <c r="AX27" s="1"/>
      <c r="AY27" s="1"/>
      <c r="AZ27" s="1"/>
    </row>
    <row r="28" spans="1:52" x14ac:dyDescent="0.15">
      <c r="C28" s="75" t="s">
        <v>15</v>
      </c>
      <c r="D28" s="76"/>
      <c r="E28" s="94">
        <v>0</v>
      </c>
      <c r="F28" s="95">
        <f>E$28/E$14</f>
        <v>0</v>
      </c>
      <c r="G28" s="96"/>
      <c r="H28" s="94">
        <v>0</v>
      </c>
      <c r="I28" s="95">
        <f>H$28/H$14</f>
        <v>0</v>
      </c>
      <c r="J28" s="77">
        <v>1</v>
      </c>
      <c r="K28" s="94">
        <v>0</v>
      </c>
      <c r="L28" s="95">
        <f>K$28/K$14</f>
        <v>0</v>
      </c>
      <c r="M28" s="96"/>
      <c r="N28" s="94">
        <v>0</v>
      </c>
      <c r="O28" s="95">
        <f>N$28/N$14</f>
        <v>0</v>
      </c>
      <c r="P28" s="96"/>
      <c r="Q28" s="94">
        <v>0</v>
      </c>
      <c r="R28" s="95">
        <f>Q$28/Q$14</f>
        <v>0</v>
      </c>
      <c r="S28" s="96"/>
      <c r="T28" s="94">
        <v>0</v>
      </c>
      <c r="U28" s="95">
        <f>T$28/T$14</f>
        <v>0</v>
      </c>
      <c r="V28" s="96"/>
      <c r="W28" s="94">
        <v>0</v>
      </c>
      <c r="X28" s="95">
        <f>W$28/W$14</f>
        <v>0</v>
      </c>
      <c r="Y28" s="96"/>
      <c r="Z28" s="94">
        <v>0</v>
      </c>
      <c r="AA28" s="95">
        <f>Z$28/Z$14</f>
        <v>0</v>
      </c>
      <c r="AB28" s="96"/>
      <c r="AC28" s="94">
        <v>0</v>
      </c>
      <c r="AD28" s="95">
        <f>AC$28/AC$14</f>
        <v>0</v>
      </c>
      <c r="AE28" s="96"/>
      <c r="AF28" s="94">
        <v>0</v>
      </c>
      <c r="AG28" s="95">
        <f>AF$28/AF$14</f>
        <v>0</v>
      </c>
      <c r="AH28" s="96"/>
      <c r="AI28" s="94">
        <v>0</v>
      </c>
      <c r="AJ28" s="95">
        <f>AI$28/AI$14</f>
        <v>0</v>
      </c>
      <c r="AK28" s="96"/>
      <c r="AL28" s="94">
        <v>0</v>
      </c>
      <c r="AM28" s="73">
        <f>AL$28/AL$14</f>
        <v>0</v>
      </c>
      <c r="AN28" s="74"/>
      <c r="AO28" s="74"/>
      <c r="AP28" s="50">
        <f t="shared" si="12"/>
        <v>0</v>
      </c>
      <c r="AQ28" s="36">
        <f>AP$28/AP$14</f>
        <v>0</v>
      </c>
      <c r="AR28" s="1"/>
      <c r="AS28" s="165">
        <v>0</v>
      </c>
      <c r="AT28" s="119">
        <f>AS$28/AS$14</f>
        <v>0</v>
      </c>
    </row>
    <row r="29" spans="1:52" x14ac:dyDescent="0.15">
      <c r="C29" s="75" t="s">
        <v>16</v>
      </c>
      <c r="D29" s="76"/>
      <c r="E29" s="94">
        <v>0</v>
      </c>
      <c r="F29" s="95">
        <f>E$29/E$14</f>
        <v>0</v>
      </c>
      <c r="G29" s="96"/>
      <c r="H29" s="94">
        <v>0</v>
      </c>
      <c r="I29" s="95">
        <f>H$29/H$14</f>
        <v>0</v>
      </c>
      <c r="J29" s="77">
        <v>1</v>
      </c>
      <c r="K29" s="94">
        <v>0</v>
      </c>
      <c r="L29" s="95">
        <f>K$29/K$14</f>
        <v>0</v>
      </c>
      <c r="M29" s="96"/>
      <c r="N29" s="94">
        <v>0</v>
      </c>
      <c r="O29" s="95">
        <f>N$29/N$14</f>
        <v>0</v>
      </c>
      <c r="P29" s="96"/>
      <c r="Q29" s="94">
        <v>0</v>
      </c>
      <c r="R29" s="95">
        <f>Q$29/Q$14</f>
        <v>0</v>
      </c>
      <c r="S29" s="96"/>
      <c r="T29" s="94">
        <v>0</v>
      </c>
      <c r="U29" s="95">
        <f>T$29/T$14</f>
        <v>0</v>
      </c>
      <c r="V29" s="96"/>
      <c r="W29" s="94">
        <v>0</v>
      </c>
      <c r="X29" s="95">
        <f>W$29/W$14</f>
        <v>0</v>
      </c>
      <c r="Y29" s="96"/>
      <c r="Z29" s="94">
        <v>0</v>
      </c>
      <c r="AA29" s="95">
        <f>Z$29/Z$14</f>
        <v>0</v>
      </c>
      <c r="AB29" s="96"/>
      <c r="AC29" s="94">
        <v>0</v>
      </c>
      <c r="AD29" s="95">
        <f>AC$29/AC$14</f>
        <v>0</v>
      </c>
      <c r="AE29" s="96"/>
      <c r="AF29" s="94">
        <v>0</v>
      </c>
      <c r="AG29" s="95">
        <f>AF$29/AF$14</f>
        <v>0</v>
      </c>
      <c r="AH29" s="96"/>
      <c r="AI29" s="94">
        <v>0</v>
      </c>
      <c r="AJ29" s="95">
        <f>AI$29/AI$14</f>
        <v>0</v>
      </c>
      <c r="AK29" s="96"/>
      <c r="AL29" s="94">
        <v>0</v>
      </c>
      <c r="AM29" s="73">
        <f>AL$29/AL$14</f>
        <v>0</v>
      </c>
      <c r="AN29" s="74"/>
      <c r="AO29" s="74"/>
      <c r="AP29" s="50">
        <f t="shared" si="12"/>
        <v>0</v>
      </c>
      <c r="AQ29" s="36">
        <f>AP$29/AP$14</f>
        <v>0</v>
      </c>
      <c r="AR29" s="1"/>
      <c r="AS29" s="165">
        <v>0</v>
      </c>
      <c r="AT29" s="119">
        <f>AS$29/AS$14</f>
        <v>0</v>
      </c>
    </row>
    <row r="30" spans="1:52" x14ac:dyDescent="0.15">
      <c r="C30" s="75" t="s">
        <v>4</v>
      </c>
      <c r="D30" s="76"/>
      <c r="E30" s="94">
        <v>0</v>
      </c>
      <c r="F30" s="95">
        <f>E$30/E$14</f>
        <v>0</v>
      </c>
      <c r="G30" s="100"/>
      <c r="H30" s="94">
        <v>0</v>
      </c>
      <c r="I30" s="95">
        <f>H$30/H$14</f>
        <v>0</v>
      </c>
      <c r="J30" s="77">
        <v>1</v>
      </c>
      <c r="K30" s="94">
        <v>0</v>
      </c>
      <c r="L30" s="95">
        <f>K$30/K$14</f>
        <v>0</v>
      </c>
      <c r="M30" s="96"/>
      <c r="N30" s="94">
        <v>0</v>
      </c>
      <c r="O30" s="95">
        <f>N$30/N$14</f>
        <v>0</v>
      </c>
      <c r="P30" s="96"/>
      <c r="Q30" s="94">
        <v>0</v>
      </c>
      <c r="R30" s="95">
        <f>Q$30/Q$14</f>
        <v>0</v>
      </c>
      <c r="S30" s="96"/>
      <c r="T30" s="94">
        <v>0</v>
      </c>
      <c r="U30" s="95">
        <f>T$30/T$14</f>
        <v>0</v>
      </c>
      <c r="V30" s="96"/>
      <c r="W30" s="94">
        <v>0</v>
      </c>
      <c r="X30" s="95">
        <f>W$30/W$14</f>
        <v>0</v>
      </c>
      <c r="Y30" s="96"/>
      <c r="Z30" s="94">
        <v>0</v>
      </c>
      <c r="AA30" s="95">
        <f>Z$30/Z$14</f>
        <v>0</v>
      </c>
      <c r="AB30" s="96"/>
      <c r="AC30" s="94">
        <v>0</v>
      </c>
      <c r="AD30" s="95">
        <f>AC$30/AC$14</f>
        <v>0</v>
      </c>
      <c r="AE30" s="96"/>
      <c r="AF30" s="94">
        <v>0</v>
      </c>
      <c r="AG30" s="95">
        <f>AF$30/AF$14</f>
        <v>0</v>
      </c>
      <c r="AH30" s="96"/>
      <c r="AI30" s="94">
        <v>0</v>
      </c>
      <c r="AJ30" s="95">
        <f>AI$30/AI$14</f>
        <v>0</v>
      </c>
      <c r="AK30" s="96"/>
      <c r="AL30" s="94">
        <v>0</v>
      </c>
      <c r="AM30" s="73">
        <f>AL$30/AL$14</f>
        <v>0</v>
      </c>
      <c r="AN30" s="74"/>
      <c r="AO30" s="74"/>
      <c r="AP30" s="50">
        <f t="shared" si="12"/>
        <v>0</v>
      </c>
      <c r="AQ30" s="36">
        <f>AP$30/AP$14</f>
        <v>0</v>
      </c>
      <c r="AR30" s="1"/>
      <c r="AS30" s="165">
        <v>0</v>
      </c>
      <c r="AT30" s="119">
        <f>AS$30/AS$14</f>
        <v>0</v>
      </c>
    </row>
    <row r="31" spans="1:52" x14ac:dyDescent="0.15">
      <c r="C31" s="37" t="s">
        <v>17</v>
      </c>
      <c r="D31" s="1"/>
      <c r="E31" s="101">
        <v>0</v>
      </c>
      <c r="F31" s="35">
        <f>E$31/E$14</f>
        <v>0</v>
      </c>
      <c r="G31" s="102"/>
      <c r="H31" s="101">
        <v>0</v>
      </c>
      <c r="I31" s="35">
        <f>H$31/H$14</f>
        <v>0</v>
      </c>
      <c r="J31" s="97">
        <v>1</v>
      </c>
      <c r="K31" s="101">
        <v>0</v>
      </c>
      <c r="L31" s="35">
        <f>K$31/K$14</f>
        <v>0</v>
      </c>
      <c r="M31" s="98"/>
      <c r="N31" s="101">
        <v>0</v>
      </c>
      <c r="O31" s="35">
        <f>N$31/N$14</f>
        <v>0</v>
      </c>
      <c r="P31" s="99"/>
      <c r="Q31" s="101">
        <v>0</v>
      </c>
      <c r="R31" s="35">
        <f>Q$31/Q$14</f>
        <v>0</v>
      </c>
      <c r="S31" s="98"/>
      <c r="T31" s="101">
        <v>0</v>
      </c>
      <c r="U31" s="35">
        <f>T$31/T$14</f>
        <v>0</v>
      </c>
      <c r="V31" s="98"/>
      <c r="W31" s="101">
        <v>0</v>
      </c>
      <c r="X31" s="35">
        <f>W$31/W$14</f>
        <v>0</v>
      </c>
      <c r="Y31" s="98"/>
      <c r="Z31" s="101">
        <v>0</v>
      </c>
      <c r="AA31" s="35">
        <f>Z$31/Z$14</f>
        <v>0</v>
      </c>
      <c r="AB31" s="98"/>
      <c r="AC31" s="101">
        <v>0</v>
      </c>
      <c r="AD31" s="35">
        <f>AC$31/AC$14</f>
        <v>0</v>
      </c>
      <c r="AE31" s="98"/>
      <c r="AF31" s="101">
        <v>0</v>
      </c>
      <c r="AG31" s="35">
        <f>AF$31/AF$14</f>
        <v>0</v>
      </c>
      <c r="AH31" s="98"/>
      <c r="AI31" s="101">
        <v>0</v>
      </c>
      <c r="AJ31" s="35">
        <f>AI$31/AI$14</f>
        <v>0</v>
      </c>
      <c r="AK31" s="98"/>
      <c r="AL31" s="101">
        <v>0</v>
      </c>
      <c r="AM31" s="7">
        <f>AL$31/AL$14</f>
        <v>0</v>
      </c>
      <c r="AO31" s="74"/>
      <c r="AP31" s="50">
        <f t="shared" si="12"/>
        <v>0</v>
      </c>
      <c r="AQ31" s="36">
        <f>AP$31/AP$14</f>
        <v>0</v>
      </c>
      <c r="AR31" s="1"/>
      <c r="AS31" s="165">
        <v>0</v>
      </c>
      <c r="AT31" s="119">
        <f>AS$31/AS$14</f>
        <v>0</v>
      </c>
    </row>
    <row r="32" spans="1:52" x14ac:dyDescent="0.15">
      <c r="C32" s="37" t="s">
        <v>18</v>
      </c>
      <c r="D32" s="1"/>
      <c r="E32" s="101">
        <v>0</v>
      </c>
      <c r="F32" s="35">
        <f>E$32/E$14</f>
        <v>0</v>
      </c>
      <c r="G32" s="102"/>
      <c r="H32" s="101">
        <v>0</v>
      </c>
      <c r="I32" s="35">
        <f>H$32/H$14</f>
        <v>0</v>
      </c>
      <c r="J32" s="97">
        <v>1</v>
      </c>
      <c r="K32" s="101">
        <v>0</v>
      </c>
      <c r="L32" s="35">
        <f>K$32/K$14</f>
        <v>0</v>
      </c>
      <c r="M32" s="98"/>
      <c r="N32" s="101">
        <v>0</v>
      </c>
      <c r="O32" s="35">
        <f>N$32/N$14</f>
        <v>0</v>
      </c>
      <c r="P32" s="99"/>
      <c r="Q32" s="101">
        <v>0</v>
      </c>
      <c r="R32" s="35">
        <f>Q$32/Q$14</f>
        <v>0</v>
      </c>
      <c r="S32" s="98"/>
      <c r="T32" s="101">
        <v>0</v>
      </c>
      <c r="U32" s="35">
        <f>T$32/T$14</f>
        <v>0</v>
      </c>
      <c r="V32" s="98"/>
      <c r="W32" s="101">
        <v>0</v>
      </c>
      <c r="X32" s="35">
        <f>W$32/W$14</f>
        <v>0</v>
      </c>
      <c r="Y32" s="98"/>
      <c r="Z32" s="101">
        <v>0</v>
      </c>
      <c r="AA32" s="35">
        <f>Z$32/Z$14</f>
        <v>0</v>
      </c>
      <c r="AB32" s="98"/>
      <c r="AC32" s="101">
        <v>0</v>
      </c>
      <c r="AD32" s="35">
        <f>AC$32/AC$14</f>
        <v>0</v>
      </c>
      <c r="AE32" s="98"/>
      <c r="AF32" s="101">
        <v>0</v>
      </c>
      <c r="AG32" s="35">
        <f>AF$32/AF$14</f>
        <v>0</v>
      </c>
      <c r="AH32" s="98"/>
      <c r="AI32" s="101">
        <v>0</v>
      </c>
      <c r="AJ32" s="35">
        <f>AI$32/AI$14</f>
        <v>0</v>
      </c>
      <c r="AK32" s="98"/>
      <c r="AL32" s="101">
        <v>0</v>
      </c>
      <c r="AM32" s="7">
        <f>AL$32/AL$14</f>
        <v>0</v>
      </c>
      <c r="AP32" s="50">
        <f t="shared" si="12"/>
        <v>0</v>
      </c>
      <c r="AQ32" s="36">
        <f>AP$32/AP$14</f>
        <v>0</v>
      </c>
      <c r="AR32" s="1"/>
      <c r="AS32" s="165">
        <v>0</v>
      </c>
      <c r="AT32" s="119">
        <f>AS$32/AS$14</f>
        <v>0</v>
      </c>
    </row>
    <row r="33" spans="3:53" x14ac:dyDescent="0.15">
      <c r="C33" s="37" t="s">
        <v>19</v>
      </c>
      <c r="D33" s="1"/>
      <c r="E33" s="101">
        <v>0</v>
      </c>
      <c r="F33" s="35">
        <f>E$33/E$14</f>
        <v>0</v>
      </c>
      <c r="G33" s="102"/>
      <c r="H33" s="101">
        <v>0</v>
      </c>
      <c r="I33" s="35">
        <f>H$33/H$14</f>
        <v>0</v>
      </c>
      <c r="J33" s="97">
        <v>1</v>
      </c>
      <c r="K33" s="101">
        <v>0</v>
      </c>
      <c r="L33" s="35">
        <f>K$33/K$14</f>
        <v>0</v>
      </c>
      <c r="M33" s="98"/>
      <c r="N33" s="101">
        <v>0</v>
      </c>
      <c r="O33" s="35">
        <f>N$33/N$14</f>
        <v>0</v>
      </c>
      <c r="P33" s="99"/>
      <c r="Q33" s="101">
        <v>0</v>
      </c>
      <c r="R33" s="35">
        <f>Q$33/Q$14</f>
        <v>0</v>
      </c>
      <c r="S33" s="98"/>
      <c r="T33" s="101">
        <v>0</v>
      </c>
      <c r="U33" s="35">
        <f>T$33/T$14</f>
        <v>0</v>
      </c>
      <c r="V33" s="98"/>
      <c r="W33" s="101">
        <v>0</v>
      </c>
      <c r="X33" s="35">
        <f>W$33/W$14</f>
        <v>0</v>
      </c>
      <c r="Y33" s="98"/>
      <c r="Z33" s="101">
        <v>0</v>
      </c>
      <c r="AA33" s="35">
        <f>Z$33/Z$14</f>
        <v>0</v>
      </c>
      <c r="AB33" s="98"/>
      <c r="AC33" s="101">
        <v>0</v>
      </c>
      <c r="AD33" s="35">
        <f>AC$33/AC$14</f>
        <v>0</v>
      </c>
      <c r="AE33" s="98"/>
      <c r="AF33" s="101">
        <v>0</v>
      </c>
      <c r="AG33" s="35">
        <f>AF$33/AF$14</f>
        <v>0</v>
      </c>
      <c r="AH33" s="98"/>
      <c r="AI33" s="101">
        <v>0</v>
      </c>
      <c r="AJ33" s="35">
        <f>AI$33/AI$14</f>
        <v>0</v>
      </c>
      <c r="AK33" s="98"/>
      <c r="AL33" s="101">
        <v>0</v>
      </c>
      <c r="AM33" s="7">
        <f>AL$33/AL$14</f>
        <v>0</v>
      </c>
      <c r="AP33" s="50">
        <f t="shared" si="12"/>
        <v>0</v>
      </c>
      <c r="AQ33" s="36">
        <f>AP$33/AP$14</f>
        <v>0</v>
      </c>
      <c r="AR33" s="1"/>
      <c r="AS33" s="165">
        <v>0</v>
      </c>
      <c r="AT33" s="119">
        <f>AS$33/AS$14</f>
        <v>0</v>
      </c>
    </row>
    <row r="34" spans="3:53" x14ac:dyDescent="0.15">
      <c r="C34" s="57" t="s">
        <v>20</v>
      </c>
      <c r="D34" s="78"/>
      <c r="E34" s="59">
        <f>+E7*AS34</f>
        <v>4943.7333714600009</v>
      </c>
      <c r="F34" s="79">
        <f>E34/E14</f>
        <v>0.17000000000000007</v>
      </c>
      <c r="G34" s="80" t="s">
        <v>0</v>
      </c>
      <c r="H34" s="59">
        <f>+H7*AS34</f>
        <v>4901.4792400800006</v>
      </c>
      <c r="I34" s="132">
        <f>H34/H14</f>
        <v>0.17000000000000004</v>
      </c>
      <c r="J34" s="81">
        <f>SUM(J27:J33)</f>
        <v>7</v>
      </c>
      <c r="K34" s="62">
        <f>+K7*AS34</f>
        <v>4978.9451476100003</v>
      </c>
      <c r="L34" s="79">
        <f>K34/K14</f>
        <v>0.17000000000000004</v>
      </c>
      <c r="M34" s="81">
        <f>SUM(M27:M33)</f>
        <v>0</v>
      </c>
      <c r="N34" s="59">
        <f>+N7*AS34</f>
        <v>5169.0887388200008</v>
      </c>
      <c r="O34" s="79">
        <f>N34/N14</f>
        <v>0.17</v>
      </c>
      <c r="P34" s="82"/>
      <c r="Q34" s="59">
        <f>+Q7*AS34</f>
        <v>6535.3056534400002</v>
      </c>
      <c r="R34" s="79">
        <f>Q34/Q14</f>
        <v>0.17000000000000007</v>
      </c>
      <c r="S34" s="83"/>
      <c r="T34" s="59">
        <f>+T7*AS34</f>
        <v>6246.5690890100013</v>
      </c>
      <c r="U34" s="79">
        <f>T34/T14</f>
        <v>0.17000000000000007</v>
      </c>
      <c r="V34" s="83"/>
      <c r="W34" s="59">
        <f>+W7*AS34</f>
        <v>6077.5525634900014</v>
      </c>
      <c r="X34" s="79">
        <f>W34/W14</f>
        <v>0.17000000000000007</v>
      </c>
      <c r="Y34" s="83"/>
      <c r="Z34" s="59">
        <f>+Z7*AS34</f>
        <v>5788.8159990600006</v>
      </c>
      <c r="AA34" s="79">
        <f>Z34/Z14</f>
        <v>0.17000000000000004</v>
      </c>
      <c r="AB34" s="83"/>
      <c r="AC34" s="59">
        <f>+AC7*AS34</f>
        <v>6584.6021400500013</v>
      </c>
      <c r="AD34" s="79">
        <f>AC34/AC14</f>
        <v>0.17000000000000004</v>
      </c>
      <c r="AE34" s="83"/>
      <c r="AF34" s="59">
        <f>+AF7*AS34</f>
        <v>6274.7385099300009</v>
      </c>
      <c r="AG34" s="79">
        <f>AF34/AF14</f>
        <v>0.17000000000000007</v>
      </c>
      <c r="AH34" s="83"/>
      <c r="AI34" s="59">
        <f>+AI7*AS34</f>
        <v>6211.357312860001</v>
      </c>
      <c r="AJ34" s="79">
        <f>AI34/AI14</f>
        <v>0.17</v>
      </c>
      <c r="AK34" s="83"/>
      <c r="AL34" s="59">
        <f>+AL7*AS34</f>
        <v>6711.364534190001</v>
      </c>
      <c r="AM34" s="79">
        <f>AL34/AL14</f>
        <v>0.17000000000000004</v>
      </c>
      <c r="AN34" s="83"/>
      <c r="AO34" s="83"/>
      <c r="AP34" s="67">
        <f t="shared" si="12"/>
        <v>70423.55230000001</v>
      </c>
      <c r="AQ34" s="131">
        <f>AP34/AP14</f>
        <v>0.17000000000000004</v>
      </c>
      <c r="AR34" s="1"/>
      <c r="AS34" s="168">
        <f>+AT34*AV11</f>
        <v>70423.55230000001</v>
      </c>
      <c r="AT34" s="174">
        <v>0.17</v>
      </c>
      <c r="AU34" s="1"/>
      <c r="AV34" s="1"/>
      <c r="AW34" s="1"/>
      <c r="AX34" s="1"/>
      <c r="AY34" s="1"/>
      <c r="AZ34" s="1"/>
    </row>
    <row r="35" spans="3:53" x14ac:dyDescent="0.15">
      <c r="C35" s="37"/>
      <c r="D35" s="1"/>
      <c r="E35" s="49"/>
      <c r="F35" s="7"/>
      <c r="H35" s="49"/>
      <c r="I35" s="7"/>
      <c r="K35" s="49"/>
      <c r="L35" s="7"/>
      <c r="N35" s="49"/>
      <c r="O35" s="7"/>
      <c r="P35" s="32"/>
      <c r="Q35" s="49"/>
      <c r="R35" s="7"/>
      <c r="S35" s="8"/>
      <c r="T35" s="49"/>
      <c r="U35" s="7"/>
      <c r="V35" s="8"/>
      <c r="W35" s="49"/>
      <c r="X35" s="7"/>
      <c r="Y35" s="8"/>
      <c r="Z35" s="49"/>
      <c r="AA35" s="7"/>
      <c r="AB35" s="8"/>
      <c r="AC35" s="49"/>
      <c r="AD35" s="7"/>
      <c r="AF35" s="49"/>
      <c r="AG35" s="7"/>
      <c r="AI35" s="49"/>
      <c r="AJ35" s="7"/>
      <c r="AL35" s="49"/>
      <c r="AM35" s="7"/>
      <c r="AP35" s="50"/>
      <c r="AQ35" s="36"/>
      <c r="AR35" s="1"/>
      <c r="AS35" s="165"/>
      <c r="AT35" s="119"/>
      <c r="AU35" s="1"/>
      <c r="AV35" s="1"/>
      <c r="AW35" s="1"/>
      <c r="AX35" s="1"/>
      <c r="AY35" s="1"/>
      <c r="AZ35" s="1"/>
    </row>
    <row r="36" spans="3:53" x14ac:dyDescent="0.15">
      <c r="C36" s="69" t="s">
        <v>21</v>
      </c>
      <c r="D36" s="40"/>
      <c r="E36" s="70">
        <f>E25-E34</f>
        <v>3576.9364981739946</v>
      </c>
      <c r="F36" s="42">
        <f>E$36/E$14</f>
        <v>0.12299999999999985</v>
      </c>
      <c r="G36" s="45"/>
      <c r="H36" s="70">
        <f>H25-H34</f>
        <v>3546.3643913519945</v>
      </c>
      <c r="I36" s="42">
        <f>H$36/H$14</f>
        <v>0.12299999999999983</v>
      </c>
      <c r="J36" s="45"/>
      <c r="K36" s="70">
        <f>K25-K34</f>
        <v>3602.4132538589947</v>
      </c>
      <c r="L36" s="42">
        <f>K$36/K$14</f>
        <v>0.12299999999999983</v>
      </c>
      <c r="M36" s="45"/>
      <c r="N36" s="70">
        <f>N25-N34</f>
        <v>3739.9877345580007</v>
      </c>
      <c r="O36" s="42">
        <f>N$36/N$14</f>
        <v>0.12300000000000001</v>
      </c>
      <c r="P36" s="43"/>
      <c r="Q36" s="70">
        <f>Q25-Q34</f>
        <v>4728.4858551359957</v>
      </c>
      <c r="R36" s="42">
        <f>Q$36/Q$14</f>
        <v>0.12299999999999993</v>
      </c>
      <c r="S36" s="45"/>
      <c r="T36" s="70">
        <f>T25-T34</f>
        <v>4519.5764585189936</v>
      </c>
      <c r="U36" s="42">
        <f>T$36/T$14</f>
        <v>0.12299999999999985</v>
      </c>
      <c r="V36" s="46"/>
      <c r="W36" s="70">
        <f>W25-W34</f>
        <v>4397.2880312309962</v>
      </c>
      <c r="X36" s="42">
        <f>W$36/W$14</f>
        <v>0.12299999999999991</v>
      </c>
      <c r="Y36" s="46"/>
      <c r="Z36" s="70">
        <f>Z25-Z34</f>
        <v>4188.3786346139959</v>
      </c>
      <c r="AA36" s="42">
        <f>Z$36/Z$14</f>
        <v>0.1229999999999999</v>
      </c>
      <c r="AB36" s="46"/>
      <c r="AC36" s="70">
        <f>AC25-AC34</f>
        <v>4764.1533130949992</v>
      </c>
      <c r="AD36" s="42">
        <f>AC$36/AC$14</f>
        <v>0.12299999999999998</v>
      </c>
      <c r="AE36" s="46"/>
      <c r="AF36" s="70">
        <f>AF25-AF34</f>
        <v>4539.957863066993</v>
      </c>
      <c r="AG36" s="42">
        <f>AF$36/AF$14</f>
        <v>0.12299999999999983</v>
      </c>
      <c r="AH36" s="46"/>
      <c r="AI36" s="70">
        <f>AI25-AI34</f>
        <v>4494.0997028340016</v>
      </c>
      <c r="AJ36" s="42">
        <f>AI$36/AI$14</f>
        <v>0.12300000000000004</v>
      </c>
      <c r="AK36" s="46"/>
      <c r="AL36" s="70">
        <f>AL25-AL34</f>
        <v>4855.8696335609966</v>
      </c>
      <c r="AM36" s="42">
        <f>AL$36/AL$14</f>
        <v>0.12299999999999993</v>
      </c>
      <c r="AN36" s="46"/>
      <c r="AO36" s="46"/>
      <c r="AP36" s="71">
        <f>+$AL36+$AI36+$AF36+$AC36+$Z36+$W36+$T36+$Q36+$N36+$K36+$H36+$E36</f>
        <v>50953.511369999949</v>
      </c>
      <c r="AQ36" s="42">
        <f>AP$36/AP$14</f>
        <v>0.12299999999999989</v>
      </c>
      <c r="AR36" s="72"/>
      <c r="AS36" s="124">
        <f>+AS25-AS34</f>
        <v>50953.511369999935</v>
      </c>
      <c r="AT36" s="123">
        <f>AS$36/AS$14</f>
        <v>0.12299999999999986</v>
      </c>
      <c r="AU36" s="40"/>
      <c r="AV36" s="40"/>
      <c r="AW36" s="40"/>
      <c r="AX36" s="40"/>
      <c r="AY36" s="40"/>
      <c r="AZ36" s="40"/>
    </row>
    <row r="37" spans="3:53" x14ac:dyDescent="0.15">
      <c r="C37" s="37"/>
      <c r="D37" s="1"/>
      <c r="E37" s="49"/>
      <c r="F37" s="7"/>
      <c r="H37" s="49"/>
      <c r="I37" s="7"/>
      <c r="K37" s="49"/>
      <c r="L37" s="7"/>
      <c r="N37" s="49"/>
      <c r="O37" s="7"/>
      <c r="P37" s="32"/>
      <c r="Q37" s="49"/>
      <c r="R37" s="7"/>
      <c r="S37" s="8"/>
      <c r="T37" s="49"/>
      <c r="U37" s="7"/>
      <c r="V37" s="8"/>
      <c r="W37" s="49"/>
      <c r="X37" s="7"/>
      <c r="Y37" s="8"/>
      <c r="Z37" s="49"/>
      <c r="AA37" s="7"/>
      <c r="AB37" s="8"/>
      <c r="AC37" s="49"/>
      <c r="AD37" s="7"/>
      <c r="AF37" s="49"/>
      <c r="AG37" s="7"/>
      <c r="AI37" s="49"/>
      <c r="AJ37" s="7"/>
      <c r="AL37" s="49"/>
      <c r="AM37" s="7"/>
      <c r="AP37" s="50"/>
      <c r="AQ37" s="36"/>
      <c r="AR37" s="1"/>
      <c r="AS37" s="165"/>
      <c r="AT37" s="119"/>
      <c r="AU37" s="1"/>
      <c r="AV37" s="1"/>
      <c r="AW37" s="1"/>
      <c r="AX37" s="1"/>
      <c r="AY37" s="1"/>
      <c r="AZ37" s="1"/>
    </row>
    <row r="38" spans="3:53" x14ac:dyDescent="0.15">
      <c r="C38" s="54" t="s">
        <v>309</v>
      </c>
      <c r="D38" s="1"/>
      <c r="E38" s="101">
        <f>+E7*AS38</f>
        <v>872.42353614000001</v>
      </c>
      <c r="F38" s="35">
        <f>E$38/E$14</f>
        <v>3.0000000000000009E-2</v>
      </c>
      <c r="G38" s="6"/>
      <c r="H38" s="101">
        <f>+H7*AS38</f>
        <v>864.96692471999995</v>
      </c>
      <c r="I38" s="35">
        <f>H$38/H$14</f>
        <v>3.0000000000000002E-2</v>
      </c>
      <c r="J38" s="98"/>
      <c r="K38" s="101">
        <f>+K7*AS38</f>
        <v>878.63737899</v>
      </c>
      <c r="L38" s="35">
        <f>K$38/K$14</f>
        <v>3.0000000000000002E-2</v>
      </c>
      <c r="M38" s="98"/>
      <c r="N38" s="101">
        <f>+N7*AS38</f>
        <v>912.19213038000009</v>
      </c>
      <c r="O38" s="35">
        <f>N$38/N$14</f>
        <v>0.03</v>
      </c>
      <c r="P38" s="99"/>
      <c r="Q38" s="101">
        <f>+Q7*AS38</f>
        <v>1153.2892329599999</v>
      </c>
      <c r="R38" s="35">
        <f>Q$38/Q$14</f>
        <v>3.0000000000000009E-2</v>
      </c>
      <c r="S38" s="98"/>
      <c r="T38" s="101">
        <f>+T7*AS38</f>
        <v>1102.33572159</v>
      </c>
      <c r="U38" s="35">
        <f>T$38/T$14</f>
        <v>3.0000000000000006E-2</v>
      </c>
      <c r="V38" s="98"/>
      <c r="W38" s="101">
        <f>+W7*AS38</f>
        <v>1072.50927591</v>
      </c>
      <c r="X38" s="35">
        <f>W$38/W$14</f>
        <v>3.0000000000000006E-2</v>
      </c>
      <c r="Y38" s="98"/>
      <c r="Z38" s="101">
        <f>+Z7*AS38</f>
        <v>1021.5557645399999</v>
      </c>
      <c r="AA38" s="35">
        <f>Z$38/Z$14</f>
        <v>3.0000000000000002E-2</v>
      </c>
      <c r="AB38" s="98"/>
      <c r="AC38" s="101">
        <f>+AC7*AS38</f>
        <v>1161.9886129500001</v>
      </c>
      <c r="AD38" s="35">
        <f>AC$38/AC$14</f>
        <v>3.0000000000000002E-2</v>
      </c>
      <c r="AE38" s="98"/>
      <c r="AF38" s="101">
        <f>+AF7*AS38</f>
        <v>1107.3067958700001</v>
      </c>
      <c r="AG38" s="35">
        <f>AF$38/AF$14</f>
        <v>3.0000000000000009E-2</v>
      </c>
      <c r="AH38" s="98"/>
      <c r="AI38" s="101">
        <f>+AI7*AS38</f>
        <v>1096.1218787400001</v>
      </c>
      <c r="AJ38" s="35">
        <f>AI$38/AI$14</f>
        <v>3.0000000000000002E-2</v>
      </c>
      <c r="AK38" s="98"/>
      <c r="AL38" s="101">
        <f>+AL7*AS38</f>
        <v>1184.3584472099999</v>
      </c>
      <c r="AM38" s="35">
        <f>AL$38/AL$14</f>
        <v>3.0000000000000002E-2</v>
      </c>
      <c r="AN38" s="98"/>
      <c r="AO38" s="98"/>
      <c r="AP38" s="50">
        <f>+$AL38+$AI38+$AF38+$AC38+$Z38+$W38+$T38+$Q38+$N38+$K38+$H38+$E38</f>
        <v>12427.685700000002</v>
      </c>
      <c r="AQ38" s="111">
        <f>AP$38/AP$14</f>
        <v>3.0000000000000009E-2</v>
      </c>
      <c r="AR38" s="112"/>
      <c r="AS38" s="122">
        <f>+AT38*AV11</f>
        <v>12427.6857</v>
      </c>
      <c r="AT38" s="172">
        <v>0.03</v>
      </c>
      <c r="AU38" s="112"/>
      <c r="AV38" s="1"/>
      <c r="AW38" s="1"/>
      <c r="AX38" s="1"/>
      <c r="AY38" s="1"/>
      <c r="AZ38" s="1"/>
    </row>
    <row r="39" spans="3:53" x14ac:dyDescent="0.15">
      <c r="C39" s="54" t="s">
        <v>26</v>
      </c>
      <c r="D39" s="1"/>
      <c r="E39" s="101">
        <f>+E7*AS39</f>
        <v>290.80784537999995</v>
      </c>
      <c r="F39" s="35">
        <f>E39/E$14</f>
        <v>0.01</v>
      </c>
      <c r="G39" s="6"/>
      <c r="H39" s="101">
        <f>+H7*AS39</f>
        <v>288.32230823999998</v>
      </c>
      <c r="I39" s="35">
        <f>H39/H$14</f>
        <v>1.0000000000000002E-2</v>
      </c>
      <c r="J39" s="97">
        <v>1</v>
      </c>
      <c r="K39" s="101">
        <f>+K7*AS39</f>
        <v>292.87912632999996</v>
      </c>
      <c r="L39" s="35">
        <f>K39/K$14</f>
        <v>0.01</v>
      </c>
      <c r="M39" s="98"/>
      <c r="N39" s="101">
        <f>+N7*AS39</f>
        <v>304.06404345999999</v>
      </c>
      <c r="O39" s="35">
        <f>N39/N$14</f>
        <v>9.9999999999999985E-3</v>
      </c>
      <c r="P39" s="99"/>
      <c r="Q39" s="101">
        <f>+Q7*AS39</f>
        <v>384.42974431999994</v>
      </c>
      <c r="R39" s="35">
        <f>Q39/Q$14</f>
        <v>1.0000000000000002E-2</v>
      </c>
      <c r="S39" s="98"/>
      <c r="T39" s="101">
        <f>+T7*AS39</f>
        <v>367.44524052999998</v>
      </c>
      <c r="U39" s="35">
        <f>T39/T$14</f>
        <v>1.0000000000000002E-2</v>
      </c>
      <c r="V39" s="98"/>
      <c r="W39" s="101">
        <f>+W7*AS39</f>
        <v>357.50309196999996</v>
      </c>
      <c r="X39" s="35">
        <f>W39/W$14</f>
        <v>0.01</v>
      </c>
      <c r="Y39" s="98"/>
      <c r="Z39" s="101">
        <f>+Z7*AS39</f>
        <v>340.51858817999994</v>
      </c>
      <c r="AA39" s="35">
        <f>Z39/Z$14</f>
        <v>0.01</v>
      </c>
      <c r="AB39" s="98"/>
      <c r="AC39" s="101">
        <f>+AC7*AS39</f>
        <v>387.32953764999996</v>
      </c>
      <c r="AD39" s="35">
        <f>AC39/AC$14</f>
        <v>0.01</v>
      </c>
      <c r="AE39" s="98"/>
      <c r="AF39" s="101">
        <f>+AF7*AS39</f>
        <v>369.10226528999999</v>
      </c>
      <c r="AG39" s="35">
        <f>AF39/AF$14</f>
        <v>1.0000000000000002E-2</v>
      </c>
      <c r="AH39" s="98"/>
      <c r="AI39" s="101">
        <f>+AI7*AS39</f>
        <v>365.37395957999996</v>
      </c>
      <c r="AJ39" s="35">
        <f>AI39/AI$14</f>
        <v>9.9999999999999985E-3</v>
      </c>
      <c r="AK39" s="98"/>
      <c r="AL39" s="101">
        <f>+AL7*AS39</f>
        <v>394.78614906999996</v>
      </c>
      <c r="AM39" s="35">
        <f>AL39/AL$14</f>
        <v>0.01</v>
      </c>
      <c r="AN39" s="98"/>
      <c r="AO39" s="98"/>
      <c r="AP39" s="50">
        <f t="shared" ref="AP39" si="13">+$AL39+$AI39+$AF39+$AC39+$Z39+$W39+$T39+$Q39+$N39+$K39+$H39+$E39</f>
        <v>4142.5618999999997</v>
      </c>
      <c r="AQ39" s="111">
        <f>AP39/AP$14</f>
        <v>0.01</v>
      </c>
      <c r="AR39" s="112"/>
      <c r="AS39" s="122">
        <f>+AT39*AV11</f>
        <v>4142.5618999999997</v>
      </c>
      <c r="AT39" s="172">
        <v>0.01</v>
      </c>
      <c r="AU39" s="112"/>
      <c r="AV39" s="112"/>
      <c r="AW39" s="112"/>
      <c r="AX39" s="112"/>
      <c r="AY39" s="112"/>
      <c r="AZ39" s="112"/>
      <c r="BA39" s="6"/>
    </row>
    <row r="40" spans="3:53" x14ac:dyDescent="0.15">
      <c r="C40" s="37"/>
      <c r="D40" s="1"/>
      <c r="E40" s="49"/>
      <c r="F40" s="7"/>
      <c r="H40" s="49"/>
      <c r="I40" s="7"/>
      <c r="K40" s="49"/>
      <c r="L40" s="7"/>
      <c r="N40" s="49"/>
      <c r="O40" s="7"/>
      <c r="P40" s="32"/>
      <c r="Q40" s="49"/>
      <c r="R40" s="7"/>
      <c r="S40" s="8"/>
      <c r="T40" s="49"/>
      <c r="U40" s="7"/>
      <c r="V40" s="8"/>
      <c r="W40" s="49"/>
      <c r="X40" s="7"/>
      <c r="Y40" s="8"/>
      <c r="Z40" s="49"/>
      <c r="AA40" s="7"/>
      <c r="AB40" s="8"/>
      <c r="AC40" s="49"/>
      <c r="AD40" s="7"/>
      <c r="AF40" s="49"/>
      <c r="AG40" s="7"/>
      <c r="AI40" s="49"/>
      <c r="AJ40" s="7"/>
      <c r="AL40" s="49"/>
      <c r="AM40" s="7"/>
      <c r="AP40" s="50"/>
      <c r="AQ40" s="36"/>
      <c r="AR40" s="1"/>
      <c r="AS40" s="165"/>
      <c r="AT40" s="119"/>
      <c r="AU40" s="1"/>
      <c r="AV40" s="1"/>
      <c r="AW40" s="1"/>
      <c r="AX40" s="1"/>
      <c r="AY40" s="1"/>
      <c r="AZ40" s="1"/>
    </row>
    <row r="41" spans="3:53" x14ac:dyDescent="0.15">
      <c r="C41" s="69" t="s">
        <v>22</v>
      </c>
      <c r="D41" s="85"/>
      <c r="E41" s="70">
        <f>E36-(E38+E39)</f>
        <v>2413.7051166539945</v>
      </c>
      <c r="F41" s="42">
        <f>E$41/E$14</f>
        <v>8.2999999999999838E-2</v>
      </c>
      <c r="G41" s="43"/>
      <c r="H41" s="70">
        <f>H36-(H38+H39)</f>
        <v>2393.0751583919946</v>
      </c>
      <c r="I41" s="42">
        <f>H$41/H$14</f>
        <v>8.2999999999999824E-2</v>
      </c>
      <c r="J41" s="45"/>
      <c r="K41" s="70">
        <f>K36-(K38+K39)</f>
        <v>2430.8967485389949</v>
      </c>
      <c r="L41" s="42">
        <f>K$41/K$14</f>
        <v>8.2999999999999838E-2</v>
      </c>
      <c r="M41" s="45"/>
      <c r="N41" s="70">
        <f>N36-(N38+N39)</f>
        <v>2523.7315607180008</v>
      </c>
      <c r="O41" s="42">
        <f>N$41/N$14</f>
        <v>8.3000000000000018E-2</v>
      </c>
      <c r="P41" s="86"/>
      <c r="Q41" s="70">
        <f>Q36-(Q38+Q39)</f>
        <v>3190.766877855996</v>
      </c>
      <c r="R41" s="42">
        <f>Q$41/Q$14</f>
        <v>8.2999999999999921E-2</v>
      </c>
      <c r="S41" s="46"/>
      <c r="T41" s="70">
        <f>T36-(T38+T39)</f>
        <v>3049.7954963989937</v>
      </c>
      <c r="U41" s="42">
        <f>T$41/T$14</f>
        <v>8.2999999999999838E-2</v>
      </c>
      <c r="V41" s="46"/>
      <c r="W41" s="70">
        <f>W36-(W38+W39)</f>
        <v>2967.2756633509962</v>
      </c>
      <c r="X41" s="42">
        <f>W$41/W$14</f>
        <v>8.2999999999999907E-2</v>
      </c>
      <c r="Y41" s="46"/>
      <c r="Z41" s="70">
        <f>Z36-(Z38+Z39)</f>
        <v>2826.3042818939962</v>
      </c>
      <c r="AA41" s="42">
        <f>Z$41/Z$14</f>
        <v>8.2999999999999907E-2</v>
      </c>
      <c r="AB41" s="46"/>
      <c r="AC41" s="70">
        <f>AC36-(AC38+AC39)</f>
        <v>3214.8351624949992</v>
      </c>
      <c r="AD41" s="42">
        <f>AC$41/AC$14</f>
        <v>8.2999999999999977E-2</v>
      </c>
      <c r="AE41" s="46"/>
      <c r="AF41" s="70">
        <f>AF36-(AF38+AF39)</f>
        <v>3063.548801906993</v>
      </c>
      <c r="AG41" s="42">
        <f>AF$41/AF$14</f>
        <v>8.2999999999999824E-2</v>
      </c>
      <c r="AH41" s="46"/>
      <c r="AI41" s="70">
        <f>AI36-(AI38+AI39)</f>
        <v>3032.6038645140015</v>
      </c>
      <c r="AJ41" s="42">
        <f>AI$41/AI$14</f>
        <v>8.3000000000000046E-2</v>
      </c>
      <c r="AK41" s="46"/>
      <c r="AL41" s="70">
        <f>AL36-(AL38+AL39)</f>
        <v>3276.7250372809967</v>
      </c>
      <c r="AM41" s="42">
        <f>AL$41/AL$14</f>
        <v>8.2999999999999921E-2</v>
      </c>
      <c r="AN41" s="46"/>
      <c r="AO41" s="46"/>
      <c r="AP41" s="47">
        <f>+$AL41+$AI41+$AF41+$AC41+$Z41+$W41+$T41+$Q41+$N41+$K41+$H41+$E41</f>
        <v>34383.263769999961</v>
      </c>
      <c r="AQ41" s="42">
        <f>AP$41/AP$14</f>
        <v>8.2999999999999921E-2</v>
      </c>
      <c r="AR41" s="72"/>
      <c r="AS41" s="124">
        <f>+AS36-(AS38+AS39)</f>
        <v>34383.263769999932</v>
      </c>
      <c r="AT41" s="123">
        <f>AS$41/AS$14</f>
        <v>8.2999999999999852E-2</v>
      </c>
      <c r="AU41" s="40"/>
      <c r="AV41" s="40"/>
      <c r="AW41" s="40"/>
      <c r="AX41" s="40"/>
      <c r="AY41" s="40"/>
      <c r="AZ41" s="40"/>
    </row>
    <row r="42" spans="3:53" x14ac:dyDescent="0.15">
      <c r="C42" s="37"/>
      <c r="E42" s="49"/>
      <c r="F42" s="7"/>
      <c r="H42" s="49"/>
      <c r="I42" s="7"/>
      <c r="K42" s="49"/>
      <c r="L42" s="7"/>
      <c r="N42" s="49"/>
      <c r="O42" s="7"/>
      <c r="P42" s="32"/>
      <c r="Q42" s="49"/>
      <c r="R42" s="7"/>
      <c r="S42" s="8"/>
      <c r="T42" s="49"/>
      <c r="U42" s="7"/>
      <c r="V42" s="8"/>
      <c r="W42" s="49"/>
      <c r="X42" s="7"/>
      <c r="Y42" s="8"/>
      <c r="Z42" s="49"/>
      <c r="AA42" s="7"/>
      <c r="AB42" s="8"/>
      <c r="AC42" s="49"/>
      <c r="AD42" s="7"/>
      <c r="AF42" s="49"/>
      <c r="AG42" s="7"/>
      <c r="AI42" s="49"/>
      <c r="AJ42" s="7"/>
      <c r="AL42" s="49"/>
      <c r="AM42" s="7"/>
      <c r="AP42" s="50"/>
      <c r="AQ42" s="36"/>
      <c r="AR42" s="1"/>
      <c r="AS42" s="165"/>
      <c r="AT42" s="119"/>
      <c r="AU42" s="1"/>
      <c r="AV42" s="1"/>
      <c r="AW42" s="1"/>
      <c r="AX42" s="1"/>
      <c r="AY42" s="1"/>
      <c r="AZ42" s="1"/>
    </row>
    <row r="43" spans="3:53" x14ac:dyDescent="0.15">
      <c r="C43" s="37" t="s">
        <v>23</v>
      </c>
      <c r="E43" s="49">
        <f>+$F$47*E41</f>
        <v>482.74102333079895</v>
      </c>
      <c r="F43" s="7">
        <f>E$43/E$14</f>
        <v>1.6599999999999969E-2</v>
      </c>
      <c r="H43" s="49">
        <f>+$F$47*H41</f>
        <v>478.61503167839896</v>
      </c>
      <c r="I43" s="7">
        <f>H$43/H$14</f>
        <v>1.6599999999999965E-2</v>
      </c>
      <c r="K43" s="49">
        <f>+$F$47*K41</f>
        <v>486.17934970779902</v>
      </c>
      <c r="L43" s="7">
        <f>K$43/K$14</f>
        <v>1.6599999999999969E-2</v>
      </c>
      <c r="N43" s="49">
        <f>+$F$47*N41</f>
        <v>504.74631214360016</v>
      </c>
      <c r="O43" s="7">
        <f>N$43/N$14</f>
        <v>1.6600000000000004E-2</v>
      </c>
      <c r="P43" s="32"/>
      <c r="Q43" s="49">
        <f>+$F$47*Q41</f>
        <v>638.15337557119926</v>
      </c>
      <c r="R43" s="7">
        <f>Q$43/Q$14</f>
        <v>1.6599999999999986E-2</v>
      </c>
      <c r="S43" s="8"/>
      <c r="T43" s="49">
        <f>+$F$47*T41</f>
        <v>609.95909927979881</v>
      </c>
      <c r="U43" s="7">
        <f>T$43/T$14</f>
        <v>1.6599999999999969E-2</v>
      </c>
      <c r="V43" s="8"/>
      <c r="W43" s="49">
        <f>+$F$47*W41</f>
        <v>593.4551326701993</v>
      </c>
      <c r="X43" s="7">
        <f>W$43/W$14</f>
        <v>1.6599999999999983E-2</v>
      </c>
      <c r="Y43" s="8"/>
      <c r="Z43" s="49">
        <f>+$F$47*Z41</f>
        <v>565.2608563787993</v>
      </c>
      <c r="AA43" s="7">
        <f>Z$43/Z$14</f>
        <v>1.6599999999999983E-2</v>
      </c>
      <c r="AB43" s="8"/>
      <c r="AC43" s="49">
        <f>+$F$47*AC41</f>
        <v>642.96703249899986</v>
      </c>
      <c r="AD43" s="7">
        <f>AC$43/AC$14</f>
        <v>1.6599999999999997E-2</v>
      </c>
      <c r="AF43" s="49">
        <f>+$F$47*AF41</f>
        <v>612.70976038139861</v>
      </c>
      <c r="AG43" s="7">
        <f>AF$43/AF$14</f>
        <v>1.6599999999999965E-2</v>
      </c>
      <c r="AI43" s="49">
        <f>+$F$47*AI41</f>
        <v>606.52077290280033</v>
      </c>
      <c r="AJ43" s="7">
        <f>AI$43/AI$14</f>
        <v>1.6600000000000007E-2</v>
      </c>
      <c r="AL43" s="49">
        <f>+$F$47*AL41</f>
        <v>655.34500745619937</v>
      </c>
      <c r="AM43" s="7">
        <f>AL$43/AL$14</f>
        <v>1.6599999999999986E-2</v>
      </c>
      <c r="AP43" s="50">
        <f>+$AL43+$AI43+$AF43+$AC43+$Z43+$W43+$T43+$Q43+$N43+$K43+$H43+$E43</f>
        <v>6876.6527539999915</v>
      </c>
      <c r="AQ43" s="36">
        <f>AP$43/AP$14</f>
        <v>1.6599999999999983E-2</v>
      </c>
      <c r="AR43" s="1"/>
      <c r="AS43" s="122">
        <f>+$F$47*AS41</f>
        <v>6876.652753999987</v>
      </c>
      <c r="AT43" s="119">
        <f>AS$43/AS$14</f>
        <v>1.6599999999999972E-2</v>
      </c>
      <c r="AU43" s="1"/>
      <c r="AV43" s="328">
        <f>+(AP16+AP21+AP34+AP38+AP39+AP43)</f>
        <v>386749.57898399996</v>
      </c>
      <c r="AW43" s="1"/>
      <c r="AX43" s="1"/>
      <c r="AY43" s="1"/>
      <c r="AZ43" s="1"/>
    </row>
    <row r="44" spans="3:53" ht="14" thickBot="1" x14ac:dyDescent="0.2">
      <c r="C44" s="37"/>
      <c r="E44" s="49"/>
      <c r="F44" s="7"/>
      <c r="H44" s="49"/>
      <c r="I44" s="7"/>
      <c r="K44" s="49"/>
      <c r="L44" s="7"/>
      <c r="N44" s="49"/>
      <c r="O44" s="7"/>
      <c r="P44" s="32"/>
      <c r="Q44" s="49"/>
      <c r="R44" s="7"/>
      <c r="S44" s="8"/>
      <c r="T44" s="49"/>
      <c r="U44" s="7"/>
      <c r="V44" s="8"/>
      <c r="W44" s="49"/>
      <c r="X44" s="7"/>
      <c r="Y44" s="8"/>
      <c r="Z44" s="49"/>
      <c r="AA44" s="7"/>
      <c r="AB44" s="8"/>
      <c r="AC44" s="49"/>
      <c r="AD44" s="7"/>
      <c r="AF44" s="49"/>
      <c r="AG44" s="7"/>
      <c r="AI44" s="49"/>
      <c r="AJ44" s="7"/>
      <c r="AL44" s="49"/>
      <c r="AM44" s="7"/>
      <c r="AP44" s="87"/>
      <c r="AQ44" s="56"/>
      <c r="AR44" s="1"/>
      <c r="AS44" s="169"/>
      <c r="AT44" s="120"/>
      <c r="AU44" s="1"/>
      <c r="AV44" s="1"/>
      <c r="AW44" s="1"/>
      <c r="AX44" s="1"/>
      <c r="AY44" s="1"/>
      <c r="AZ44" s="1"/>
    </row>
    <row r="45" spans="3:53" ht="14" thickBot="1" x14ac:dyDescent="0.2">
      <c r="C45" s="88" t="s">
        <v>24</v>
      </c>
      <c r="D45" s="45"/>
      <c r="E45" s="89">
        <f>E41-E43</f>
        <v>1930.9640933231956</v>
      </c>
      <c r="F45" s="90">
        <f>E$45/E$14</f>
        <v>6.6399999999999862E-2</v>
      </c>
      <c r="G45" s="43"/>
      <c r="H45" s="89">
        <f>H41-H43</f>
        <v>1914.4601267135956</v>
      </c>
      <c r="I45" s="90">
        <f>H$45/H$14</f>
        <v>6.6399999999999862E-2</v>
      </c>
      <c r="J45" s="45"/>
      <c r="K45" s="89">
        <f>K41-K43</f>
        <v>1944.7173988311959</v>
      </c>
      <c r="L45" s="90">
        <f>K$45/K$14</f>
        <v>6.6399999999999862E-2</v>
      </c>
      <c r="M45" s="45"/>
      <c r="N45" s="89">
        <f>N41-N43</f>
        <v>2018.9852485744007</v>
      </c>
      <c r="O45" s="90">
        <f>N$45/N$14</f>
        <v>6.6400000000000015E-2</v>
      </c>
      <c r="P45" s="86"/>
      <c r="Q45" s="89">
        <f>Q41-Q43</f>
        <v>2552.6135022847966</v>
      </c>
      <c r="R45" s="90">
        <f>Q$45/Q$14</f>
        <v>6.6399999999999931E-2</v>
      </c>
      <c r="S45" s="46"/>
      <c r="T45" s="89">
        <f>T41-T43</f>
        <v>2439.8363971191948</v>
      </c>
      <c r="U45" s="90">
        <f>T$45/T$14</f>
        <v>6.6399999999999876E-2</v>
      </c>
      <c r="V45" s="46"/>
      <c r="W45" s="89">
        <f>W41-W43</f>
        <v>2373.8205306807968</v>
      </c>
      <c r="X45" s="90">
        <f>W$45/W$14</f>
        <v>6.6399999999999917E-2</v>
      </c>
      <c r="Y45" s="46"/>
      <c r="Z45" s="89">
        <f>Z41-Z43</f>
        <v>2261.0434255151968</v>
      </c>
      <c r="AA45" s="90">
        <f>Z$45/Z$14</f>
        <v>6.6399999999999917E-2</v>
      </c>
      <c r="AB45" s="46"/>
      <c r="AC45" s="89">
        <f>AC41-AC43</f>
        <v>2571.8681299959994</v>
      </c>
      <c r="AD45" s="90">
        <f>AC$45/AC$14</f>
        <v>6.6399999999999987E-2</v>
      </c>
      <c r="AE45" s="46"/>
      <c r="AF45" s="89">
        <f>AF41-AF43</f>
        <v>2450.8390415255944</v>
      </c>
      <c r="AG45" s="90">
        <f>AF$45/AF$14</f>
        <v>6.6399999999999862E-2</v>
      </c>
      <c r="AH45" s="46"/>
      <c r="AI45" s="89">
        <f>AI41-AI43</f>
        <v>2426.0830916112013</v>
      </c>
      <c r="AJ45" s="90">
        <f>AI$45/AI$14</f>
        <v>6.6400000000000028E-2</v>
      </c>
      <c r="AK45" s="46"/>
      <c r="AL45" s="89">
        <f>AL41-AL43</f>
        <v>2621.3800298247975</v>
      </c>
      <c r="AM45" s="90">
        <f>AL$45/AL$14</f>
        <v>6.6399999999999945E-2</v>
      </c>
      <c r="AN45" s="46"/>
      <c r="AO45" s="46"/>
      <c r="AP45" s="91">
        <f>+$AL45+$AI45+$AF45+$AC45+$Z45+$W45+$T45+$Q45+$N45+$K45+$H45+$E45</f>
        <v>27506.611015999966</v>
      </c>
      <c r="AQ45" s="90">
        <f>AP$45/AP$14</f>
        <v>6.6399999999999931E-2</v>
      </c>
      <c r="AR45" s="72"/>
      <c r="AS45" s="170">
        <f>+AS41-AS43</f>
        <v>27506.611015999944</v>
      </c>
      <c r="AT45" s="125">
        <f>AS$45/AS$14</f>
        <v>6.6399999999999876E-2</v>
      </c>
      <c r="AU45" s="40"/>
      <c r="AV45" s="329">
        <f>+AP14-AV43</f>
        <v>27506.611015999981</v>
      </c>
      <c r="AW45" s="40"/>
      <c r="AX45" s="40"/>
      <c r="AY45" s="40"/>
      <c r="AZ45" s="40"/>
    </row>
    <row r="46" spans="3:53" ht="15" thickTop="1" thickBot="1" x14ac:dyDescent="0.2">
      <c r="C46" s="3"/>
      <c r="P46" s="32"/>
      <c r="S46" s="8"/>
      <c r="V46" s="8"/>
      <c r="Y46" s="8"/>
      <c r="AB46" s="8"/>
    </row>
    <row r="47" spans="3:53" ht="15" thickTop="1" thickBot="1" x14ac:dyDescent="0.2">
      <c r="D47"/>
      <c r="E47" s="92" t="s">
        <v>25</v>
      </c>
      <c r="F47" s="274">
        <v>0.2</v>
      </c>
      <c r="J47"/>
      <c r="M47"/>
      <c r="Y47" s="8"/>
      <c r="AB47" s="8"/>
      <c r="AP47" s="93" t="s">
        <v>0</v>
      </c>
    </row>
    <row r="48" spans="3:53" ht="14" thickTop="1" x14ac:dyDescent="0.15">
      <c r="D48"/>
      <c r="J48"/>
      <c r="M48"/>
      <c r="Y48" s="8"/>
      <c r="AB48" s="8"/>
    </row>
    <row r="49" spans="4:28" x14ac:dyDescent="0.15">
      <c r="D49"/>
      <c r="J49"/>
      <c r="M49"/>
      <c r="Y49" s="8"/>
      <c r="AB49" s="8"/>
    </row>
    <row r="50" spans="4:28" x14ac:dyDescent="0.15">
      <c r="D50"/>
      <c r="J50"/>
      <c r="M50"/>
      <c r="Y50" s="8"/>
      <c r="AB50" s="8"/>
    </row>
    <row r="51" spans="4:28" x14ac:dyDescent="0.15">
      <c r="D51"/>
      <c r="J51"/>
      <c r="M51"/>
      <c r="Y51" s="8"/>
      <c r="AB51" s="8"/>
    </row>
    <row r="52" spans="4:28" x14ac:dyDescent="0.15">
      <c r="D52"/>
      <c r="J52"/>
      <c r="M52"/>
      <c r="Y52" s="8"/>
      <c r="AB52" s="8"/>
    </row>
    <row r="53" spans="4:28" x14ac:dyDescent="0.15">
      <c r="D53"/>
      <c r="J53"/>
      <c r="M53"/>
      <c r="Y53" s="8"/>
      <c r="AB53" s="8"/>
    </row>
    <row r="54" spans="4:28" x14ac:dyDescent="0.15">
      <c r="D54"/>
      <c r="J54"/>
      <c r="M54"/>
      <c r="Y54" s="8"/>
      <c r="AB54" s="8"/>
    </row>
    <row r="55" spans="4:28" x14ac:dyDescent="0.15">
      <c r="D55"/>
      <c r="J55"/>
      <c r="M55"/>
      <c r="Y55" s="8"/>
      <c r="AB55" s="8"/>
    </row>
    <row r="56" spans="4:28" x14ac:dyDescent="0.15">
      <c r="D56"/>
      <c r="J56"/>
      <c r="M56"/>
      <c r="Y56" s="8"/>
      <c r="AB56" s="8"/>
    </row>
    <row r="57" spans="4:28" x14ac:dyDescent="0.15">
      <c r="D57"/>
      <c r="J57"/>
      <c r="M57"/>
      <c r="Y57" s="8"/>
      <c r="AB57" s="8"/>
    </row>
    <row r="58" spans="4:28" x14ac:dyDescent="0.15">
      <c r="D58"/>
      <c r="J58"/>
      <c r="M58"/>
      <c r="Y58" s="8"/>
      <c r="AB58" s="8"/>
    </row>
    <row r="59" spans="4:28" x14ac:dyDescent="0.15">
      <c r="D59"/>
      <c r="J59"/>
      <c r="M59"/>
      <c r="Y59" s="8"/>
      <c r="AB59" s="8"/>
    </row>
    <row r="60" spans="4:28" x14ac:dyDescent="0.15">
      <c r="D60"/>
      <c r="J60"/>
      <c r="M60"/>
      <c r="Y60" s="8"/>
      <c r="AB60" s="8"/>
    </row>
    <row r="61" spans="4:28" x14ac:dyDescent="0.15">
      <c r="D61"/>
      <c r="J61"/>
      <c r="M61"/>
      <c r="Y61" s="8"/>
      <c r="AB61" s="8"/>
    </row>
    <row r="62" spans="4:28" x14ac:dyDescent="0.15">
      <c r="D62"/>
      <c r="J62"/>
      <c r="M62"/>
      <c r="Y62" s="8"/>
      <c r="AB62" s="8"/>
    </row>
    <row r="63" spans="4:28" x14ac:dyDescent="0.15">
      <c r="D63"/>
      <c r="J63"/>
      <c r="M63"/>
      <c r="Y63" s="8"/>
      <c r="AB63" s="8"/>
    </row>
    <row r="64" spans="4:28" x14ac:dyDescent="0.15">
      <c r="D64"/>
      <c r="J64"/>
      <c r="M64"/>
      <c r="Y64" s="8"/>
      <c r="AB64" s="8"/>
    </row>
    <row r="65" spans="4:28" x14ac:dyDescent="0.15">
      <c r="D65"/>
      <c r="J65"/>
      <c r="M65"/>
      <c r="Y65" s="8"/>
      <c r="AB65" s="8"/>
    </row>
    <row r="66" spans="4:28" x14ac:dyDescent="0.15">
      <c r="D66"/>
      <c r="J66"/>
      <c r="M66"/>
      <c r="Y66" s="8"/>
      <c r="AB66" s="8"/>
    </row>
    <row r="67" spans="4:28" x14ac:dyDescent="0.15">
      <c r="D67"/>
      <c r="J67"/>
      <c r="M67"/>
      <c r="Y67" s="8"/>
      <c r="AB67" s="8"/>
    </row>
    <row r="68" spans="4:28" x14ac:dyDescent="0.15">
      <c r="D68"/>
      <c r="J68"/>
      <c r="M68"/>
      <c r="Y68" s="8"/>
      <c r="AB68" s="8"/>
    </row>
    <row r="69" spans="4:28" x14ac:dyDescent="0.15">
      <c r="D69"/>
      <c r="J69"/>
      <c r="M69"/>
      <c r="Y69" s="8"/>
      <c r="AB69" s="8"/>
    </row>
    <row r="70" spans="4:28" x14ac:dyDescent="0.15">
      <c r="D70"/>
      <c r="J70"/>
      <c r="M70"/>
      <c r="Y70" s="8"/>
      <c r="AB70" s="8"/>
    </row>
    <row r="71" spans="4:28" x14ac:dyDescent="0.15">
      <c r="D71"/>
      <c r="J71"/>
      <c r="M71"/>
      <c r="Y71" s="8"/>
      <c r="AB71" s="8"/>
    </row>
    <row r="72" spans="4:28" x14ac:dyDescent="0.15">
      <c r="Y72" s="8"/>
      <c r="AB72" s="8"/>
    </row>
    <row r="73" spans="4:28" x14ac:dyDescent="0.15">
      <c r="Y73" s="8"/>
      <c r="AB73" s="8"/>
    </row>
    <row r="74" spans="4:28" x14ac:dyDescent="0.15">
      <c r="Y74" s="8"/>
      <c r="AB74" s="8"/>
    </row>
    <row r="75" spans="4:28" x14ac:dyDescent="0.15">
      <c r="Y75" s="8"/>
      <c r="AB75" s="8"/>
    </row>
    <row r="76" spans="4:28" x14ac:dyDescent="0.15">
      <c r="Y76" s="8"/>
      <c r="AB76" s="8"/>
    </row>
    <row r="77" spans="4:28" x14ac:dyDescent="0.15">
      <c r="Y77" s="8"/>
      <c r="AB77" s="8"/>
    </row>
    <row r="78" spans="4:28" x14ac:dyDescent="0.15">
      <c r="Y78" s="8"/>
      <c r="AB78" s="8"/>
    </row>
    <row r="79" spans="4:28" x14ac:dyDescent="0.15">
      <c r="Y79" s="8"/>
      <c r="AB79" s="8"/>
    </row>
    <row r="80" spans="4:28" x14ac:dyDescent="0.15">
      <c r="Y80" s="8"/>
      <c r="AB80" s="8"/>
    </row>
    <row r="81" spans="25:28" x14ac:dyDescent="0.15">
      <c r="Y81" s="8"/>
      <c r="AB81" s="8"/>
    </row>
    <row r="82" spans="25:28" x14ac:dyDescent="0.15">
      <c r="Y82" s="8"/>
      <c r="AB82" s="8"/>
    </row>
    <row r="83" spans="25:28" x14ac:dyDescent="0.15">
      <c r="Y83" s="8"/>
      <c r="AB83" s="8"/>
    </row>
    <row r="84" spans="25:28" x14ac:dyDescent="0.15">
      <c r="Y84" s="8"/>
      <c r="AB84" s="8"/>
    </row>
    <row r="85" spans="25:28" x14ac:dyDescent="0.15">
      <c r="Y85" s="8"/>
      <c r="AB85" s="8"/>
    </row>
    <row r="86" spans="25:28" x14ac:dyDescent="0.15">
      <c r="Y86" s="8"/>
      <c r="AB86" s="8"/>
    </row>
    <row r="87" spans="25:28" x14ac:dyDescent="0.15">
      <c r="Y87" s="8"/>
      <c r="AB87" s="8"/>
    </row>
    <row r="88" spans="25:28" x14ac:dyDescent="0.15">
      <c r="Y88" s="8"/>
      <c r="AB88" s="8"/>
    </row>
    <row r="89" spans="25:28" x14ac:dyDescent="0.15">
      <c r="Y89" s="8"/>
      <c r="AB89" s="8"/>
    </row>
    <row r="90" spans="25:28" x14ac:dyDescent="0.15">
      <c r="Y90" s="8"/>
      <c r="AB90" s="8"/>
    </row>
    <row r="91" spans="25:28" x14ac:dyDescent="0.15">
      <c r="Y91" s="8"/>
      <c r="AB91" s="8"/>
    </row>
    <row r="92" spans="25:28" x14ac:dyDescent="0.15">
      <c r="Y92" s="8"/>
      <c r="AB92" s="8"/>
    </row>
    <row r="93" spans="25:28" x14ac:dyDescent="0.15">
      <c r="Y93" s="8"/>
      <c r="AB93" s="8"/>
    </row>
    <row r="94" spans="25:28" x14ac:dyDescent="0.15">
      <c r="Y94" s="8"/>
      <c r="AB94" s="8"/>
    </row>
    <row r="95" spans="25:28" x14ac:dyDescent="0.15">
      <c r="Y95" s="8"/>
      <c r="AB95" s="8"/>
    </row>
    <row r="96" spans="25:28" x14ac:dyDescent="0.15">
      <c r="Y96" s="8"/>
      <c r="AB96" s="8"/>
    </row>
    <row r="97" spans="25:28" x14ac:dyDescent="0.15">
      <c r="Y97" s="8"/>
      <c r="AB97" s="8"/>
    </row>
    <row r="98" spans="25:28" x14ac:dyDescent="0.15">
      <c r="Y98" s="8"/>
      <c r="AB98" s="8"/>
    </row>
    <row r="99" spans="25:28" x14ac:dyDescent="0.15">
      <c r="Y99" s="8"/>
      <c r="AB99" s="8"/>
    </row>
    <row r="100" spans="25:28" x14ac:dyDescent="0.15">
      <c r="Y100" s="8"/>
      <c r="AB100" s="8"/>
    </row>
    <row r="101" spans="25:28" x14ac:dyDescent="0.15">
      <c r="Y101" s="8"/>
      <c r="AB101" s="8"/>
    </row>
    <row r="102" spans="25:28" x14ac:dyDescent="0.15">
      <c r="Y102" s="8"/>
      <c r="AB102" s="8"/>
    </row>
    <row r="103" spans="25:28" x14ac:dyDescent="0.15">
      <c r="Y103" s="8"/>
      <c r="AB103" s="8"/>
    </row>
    <row r="104" spans="25:28" x14ac:dyDescent="0.15">
      <c r="Y104" s="8"/>
      <c r="AB104" s="8"/>
    </row>
    <row r="105" spans="25:28" x14ac:dyDescent="0.15">
      <c r="Y105" s="8"/>
      <c r="AB105" s="8"/>
    </row>
    <row r="106" spans="25:28" x14ac:dyDescent="0.15">
      <c r="Y106" s="8"/>
      <c r="AB106" s="8"/>
    </row>
    <row r="107" spans="25:28" x14ac:dyDescent="0.15">
      <c r="Y107" s="8"/>
      <c r="AB107" s="8"/>
    </row>
    <row r="108" spans="25:28" x14ac:dyDescent="0.15">
      <c r="Y108" s="8"/>
      <c r="AB108" s="8"/>
    </row>
    <row r="109" spans="25:28" x14ac:dyDescent="0.15">
      <c r="Y109" s="8"/>
      <c r="AB109" s="8"/>
    </row>
    <row r="110" spans="25:28" x14ac:dyDescent="0.15">
      <c r="Y110" s="8"/>
      <c r="AB110" s="8"/>
    </row>
    <row r="111" spans="25:28" x14ac:dyDescent="0.15">
      <c r="Y111" s="8"/>
      <c r="AB111" s="8"/>
    </row>
    <row r="112" spans="25:28" x14ac:dyDescent="0.15">
      <c r="Y112" s="8"/>
      <c r="AB112" s="8"/>
    </row>
    <row r="113" spans="25:28" x14ac:dyDescent="0.15">
      <c r="Y113" s="8"/>
      <c r="AB113" s="8"/>
    </row>
    <row r="114" spans="25:28" x14ac:dyDescent="0.15">
      <c r="Y114" s="8"/>
      <c r="AB114" s="8"/>
    </row>
    <row r="115" spans="25:28" x14ac:dyDescent="0.15">
      <c r="Y115" s="8"/>
      <c r="AB115" s="8"/>
    </row>
    <row r="116" spans="25:28" x14ac:dyDescent="0.15">
      <c r="Y116" s="8"/>
      <c r="AB116" s="8"/>
    </row>
    <row r="117" spans="25:28" x14ac:dyDescent="0.15">
      <c r="Y117" s="8"/>
      <c r="AB117" s="8"/>
    </row>
    <row r="118" spans="25:28" x14ac:dyDescent="0.15">
      <c r="Y118" s="8"/>
      <c r="AB118" s="8"/>
    </row>
    <row r="119" spans="25:28" x14ac:dyDescent="0.15">
      <c r="Y119" s="8"/>
      <c r="AB119" s="8"/>
    </row>
    <row r="120" spans="25:28" x14ac:dyDescent="0.15">
      <c r="Y120" s="8"/>
      <c r="AB120" s="8"/>
    </row>
    <row r="121" spans="25:28" x14ac:dyDescent="0.15">
      <c r="Y121" s="8"/>
      <c r="AB121" s="8"/>
    </row>
    <row r="122" spans="25:28" x14ac:dyDescent="0.15">
      <c r="Y122" s="8"/>
      <c r="AB122" s="8"/>
    </row>
    <row r="123" spans="25:28" x14ac:dyDescent="0.15">
      <c r="Y123" s="8"/>
      <c r="AB123" s="8"/>
    </row>
    <row r="124" spans="25:28" x14ac:dyDescent="0.15">
      <c r="Y124" s="8"/>
      <c r="AB124" s="8"/>
    </row>
    <row r="125" spans="25:28" x14ac:dyDescent="0.15">
      <c r="Y125" s="8"/>
      <c r="AB125" s="8"/>
    </row>
    <row r="126" spans="25:28" x14ac:dyDescent="0.15">
      <c r="Y126" s="8"/>
      <c r="AB126" s="8"/>
    </row>
    <row r="127" spans="25:28" x14ac:dyDescent="0.15">
      <c r="Y127" s="8"/>
      <c r="AB127" s="8"/>
    </row>
    <row r="128" spans="25:28" x14ac:dyDescent="0.15">
      <c r="Y128" s="8"/>
      <c r="AB128" s="8"/>
    </row>
    <row r="129" spans="25:28" x14ac:dyDescent="0.15">
      <c r="Y129" s="8"/>
      <c r="AB129" s="8"/>
    </row>
    <row r="130" spans="25:28" x14ac:dyDescent="0.15">
      <c r="Y130" s="8"/>
      <c r="AB130" s="8"/>
    </row>
    <row r="131" spans="25:28" x14ac:dyDescent="0.15">
      <c r="Y131" s="8"/>
      <c r="AB131" s="8"/>
    </row>
    <row r="132" spans="25:28" x14ac:dyDescent="0.15">
      <c r="Y132" s="8"/>
      <c r="AB132" s="8"/>
    </row>
    <row r="133" spans="25:28" x14ac:dyDescent="0.15">
      <c r="Y133" s="8"/>
      <c r="AB133" s="8"/>
    </row>
    <row r="134" spans="25:28" x14ac:dyDescent="0.15">
      <c r="Y134" s="8"/>
      <c r="AB134" s="8"/>
    </row>
    <row r="135" spans="25:28" x14ac:dyDescent="0.15">
      <c r="Y135" s="8"/>
      <c r="AB135" s="8"/>
    </row>
    <row r="136" spans="25:28" x14ac:dyDescent="0.15">
      <c r="Y136" s="8"/>
      <c r="AB136" s="8"/>
    </row>
    <row r="137" spans="25:28" x14ac:dyDescent="0.15">
      <c r="Y137" s="8"/>
      <c r="AB137" s="8"/>
    </row>
    <row r="138" spans="25:28" x14ac:dyDescent="0.15">
      <c r="Y138" s="8"/>
      <c r="AB138" s="8"/>
    </row>
    <row r="139" spans="25:28" x14ac:dyDescent="0.15">
      <c r="Y139" s="8"/>
      <c r="AB139" s="8"/>
    </row>
    <row r="140" spans="25:28" x14ac:dyDescent="0.15">
      <c r="Y140" s="8"/>
      <c r="AB140" s="8"/>
    </row>
    <row r="141" spans="25:28" x14ac:dyDescent="0.15">
      <c r="Y141" s="8"/>
      <c r="AB141" s="8"/>
    </row>
    <row r="142" spans="25:28" x14ac:dyDescent="0.15">
      <c r="Y142" s="8"/>
      <c r="AB142" s="8"/>
    </row>
    <row r="143" spans="25:28" x14ac:dyDescent="0.15">
      <c r="Y143" s="8"/>
      <c r="AB143" s="8"/>
    </row>
    <row r="144" spans="25:28" x14ac:dyDescent="0.15">
      <c r="Y144" s="8"/>
      <c r="AB144" s="8"/>
    </row>
    <row r="145" spans="25:28" x14ac:dyDescent="0.15">
      <c r="Y145" s="8"/>
      <c r="AB145" s="8"/>
    </row>
    <row r="146" spans="25:28" x14ac:dyDescent="0.15">
      <c r="Y146" s="8"/>
      <c r="AB146" s="8"/>
    </row>
    <row r="147" spans="25:28" x14ac:dyDescent="0.15">
      <c r="Y147" s="8"/>
      <c r="AB147" s="8"/>
    </row>
    <row r="148" spans="25:28" x14ac:dyDescent="0.15">
      <c r="Y148" s="8"/>
      <c r="AB148" s="8"/>
    </row>
    <row r="149" spans="25:28" x14ac:dyDescent="0.15">
      <c r="Y149" s="8"/>
      <c r="AB149" s="8"/>
    </row>
    <row r="150" spans="25:28" x14ac:dyDescent="0.15">
      <c r="Y150" s="8"/>
      <c r="AB150" s="8"/>
    </row>
    <row r="151" spans="25:28" x14ac:dyDescent="0.15">
      <c r="Y151" s="8"/>
      <c r="AB151" s="8"/>
    </row>
    <row r="152" spans="25:28" x14ac:dyDescent="0.15">
      <c r="Y152" s="8"/>
      <c r="AB152" s="8"/>
    </row>
    <row r="153" spans="25:28" x14ac:dyDescent="0.15">
      <c r="Y153" s="8"/>
      <c r="AB153" s="8"/>
    </row>
    <row r="154" spans="25:28" x14ac:dyDescent="0.15">
      <c r="Y154" s="8"/>
      <c r="AB154" s="8"/>
    </row>
    <row r="155" spans="25:28" x14ac:dyDescent="0.15">
      <c r="Y155" s="8"/>
      <c r="AB155" s="8"/>
    </row>
    <row r="156" spans="25:28" x14ac:dyDescent="0.15">
      <c r="Y156" s="8"/>
      <c r="AB156" s="8"/>
    </row>
    <row r="157" spans="25:28" x14ac:dyDescent="0.15">
      <c r="Y157" s="8"/>
      <c r="AB157" s="8"/>
    </row>
    <row r="158" spans="25:28" x14ac:dyDescent="0.15">
      <c r="Y158" s="8"/>
      <c r="AB158" s="8"/>
    </row>
    <row r="159" spans="25:28" x14ac:dyDescent="0.15">
      <c r="Y159" s="8"/>
      <c r="AB159" s="8"/>
    </row>
    <row r="160" spans="25:28" x14ac:dyDescent="0.15">
      <c r="Y160" s="8"/>
      <c r="AB160" s="8"/>
    </row>
    <row r="161" spans="25:28" x14ac:dyDescent="0.15">
      <c r="Y161" s="8"/>
      <c r="AB161" s="8"/>
    </row>
    <row r="162" spans="25:28" x14ac:dyDescent="0.15">
      <c r="Y162" s="8"/>
      <c r="AB162" s="8"/>
    </row>
    <row r="163" spans="25:28" x14ac:dyDescent="0.15">
      <c r="Y163" s="8"/>
      <c r="AB163" s="8"/>
    </row>
    <row r="164" spans="25:28" x14ac:dyDescent="0.15">
      <c r="Y164" s="8"/>
      <c r="AB164" s="8"/>
    </row>
    <row r="165" spans="25:28" x14ac:dyDescent="0.15">
      <c r="Y165" s="8"/>
      <c r="AB165" s="8"/>
    </row>
    <row r="166" spans="25:28" x14ac:dyDescent="0.15">
      <c r="Y166" s="8"/>
      <c r="AB166" s="8"/>
    </row>
    <row r="167" spans="25:28" x14ac:dyDescent="0.15">
      <c r="Y167" s="8"/>
      <c r="AB167" s="8"/>
    </row>
    <row r="168" spans="25:28" x14ac:dyDescent="0.15">
      <c r="Y168" s="8"/>
      <c r="AB168" s="8"/>
    </row>
    <row r="169" spans="25:28" x14ac:dyDescent="0.15">
      <c r="Y169" s="8"/>
      <c r="AB169" s="8"/>
    </row>
    <row r="170" spans="25:28" x14ac:dyDescent="0.15">
      <c r="Y170" s="8"/>
      <c r="AB170" s="8"/>
    </row>
    <row r="171" spans="25:28" x14ac:dyDescent="0.15">
      <c r="Y171" s="8"/>
      <c r="AB171" s="8"/>
    </row>
    <row r="172" spans="25:28" x14ac:dyDescent="0.15">
      <c r="Y172" s="8"/>
      <c r="AB172" s="8"/>
    </row>
    <row r="173" spans="25:28" x14ac:dyDescent="0.15">
      <c r="Y173" s="8"/>
      <c r="AB173" s="8"/>
    </row>
    <row r="174" spans="25:28" x14ac:dyDescent="0.15">
      <c r="Y174" s="8"/>
      <c r="AB174" s="8"/>
    </row>
    <row r="175" spans="25:28" x14ac:dyDescent="0.15">
      <c r="Y175" s="8"/>
      <c r="AB175" s="8"/>
    </row>
    <row r="176" spans="25:28" x14ac:dyDescent="0.15">
      <c r="Y176" s="8"/>
      <c r="AB176" s="8"/>
    </row>
    <row r="177" spans="25:28" x14ac:dyDescent="0.15">
      <c r="Y177" s="8"/>
      <c r="AB177" s="8"/>
    </row>
    <row r="178" spans="25:28" x14ac:dyDescent="0.15">
      <c r="Y178" s="8"/>
      <c r="AB178" s="8"/>
    </row>
    <row r="179" spans="25:28" x14ac:dyDescent="0.15">
      <c r="Y179" s="8"/>
      <c r="AB179" s="8"/>
    </row>
    <row r="180" spans="25:28" x14ac:dyDescent="0.15">
      <c r="Y180" s="8"/>
      <c r="AB180" s="8"/>
    </row>
    <row r="181" spans="25:28" x14ac:dyDescent="0.15">
      <c r="Y181" s="8"/>
      <c r="AB181" s="8"/>
    </row>
    <row r="182" spans="25:28" x14ac:dyDescent="0.15">
      <c r="Y182" s="8"/>
      <c r="AB182" s="8"/>
    </row>
    <row r="183" spans="25:28" x14ac:dyDescent="0.15">
      <c r="Y183" s="8"/>
      <c r="AB183" s="8"/>
    </row>
    <row r="184" spans="25:28" x14ac:dyDescent="0.15">
      <c r="Y184" s="8"/>
      <c r="AB184" s="8"/>
    </row>
    <row r="185" spans="25:28" x14ac:dyDescent="0.15">
      <c r="Y185" s="8"/>
      <c r="AB185" s="8"/>
    </row>
    <row r="186" spans="25:28" x14ac:dyDescent="0.15">
      <c r="Y186" s="8"/>
      <c r="AB186" s="8"/>
    </row>
    <row r="187" spans="25:28" x14ac:dyDescent="0.15">
      <c r="Y187" s="8"/>
      <c r="AB187" s="8"/>
    </row>
    <row r="188" spans="25:28" x14ac:dyDescent="0.15">
      <c r="Y188" s="8"/>
      <c r="AB188" s="8"/>
    </row>
    <row r="189" spans="25:28" x14ac:dyDescent="0.15">
      <c r="Y189" s="8"/>
      <c r="AB189" s="8"/>
    </row>
    <row r="190" spans="25:28" x14ac:dyDescent="0.15">
      <c r="Y190" s="8"/>
      <c r="AB190" s="8"/>
    </row>
    <row r="191" spans="25:28" x14ac:dyDescent="0.15">
      <c r="Y191" s="8"/>
      <c r="AB191" s="8"/>
    </row>
    <row r="192" spans="25:28" x14ac:dyDescent="0.15">
      <c r="Y192" s="8"/>
      <c r="AB192" s="8"/>
    </row>
    <row r="193" spans="25:28" x14ac:dyDescent="0.15">
      <c r="Y193" s="8"/>
      <c r="AB193" s="8"/>
    </row>
    <row r="194" spans="25:28" x14ac:dyDescent="0.15">
      <c r="Y194" s="8"/>
      <c r="AB194" s="8"/>
    </row>
    <row r="195" spans="25:28" x14ac:dyDescent="0.15">
      <c r="Y195" s="8"/>
      <c r="AB195" s="8"/>
    </row>
    <row r="196" spans="25:28" x14ac:dyDescent="0.15">
      <c r="Y196" s="8"/>
      <c r="AB196" s="8"/>
    </row>
    <row r="197" spans="25:28" x14ac:dyDescent="0.15">
      <c r="Y197" s="8"/>
      <c r="AB197" s="8"/>
    </row>
    <row r="198" spans="25:28" x14ac:dyDescent="0.15">
      <c r="Y198" s="8"/>
      <c r="AB198" s="8"/>
    </row>
    <row r="199" spans="25:28" x14ac:dyDescent="0.15">
      <c r="Y199" s="8"/>
      <c r="AB199" s="8"/>
    </row>
    <row r="200" spans="25:28" x14ac:dyDescent="0.15">
      <c r="Y200" s="8"/>
      <c r="AB200" s="8"/>
    </row>
    <row r="201" spans="25:28" x14ac:dyDescent="0.15">
      <c r="Y201" s="8"/>
      <c r="AB201" s="8"/>
    </row>
    <row r="202" spans="25:28" x14ac:dyDescent="0.15">
      <c r="Y202" s="8"/>
      <c r="AB202" s="8"/>
    </row>
    <row r="203" spans="25:28" x14ac:dyDescent="0.15">
      <c r="Y203" s="8"/>
      <c r="AB203" s="8"/>
    </row>
    <row r="204" spans="25:28" x14ac:dyDescent="0.15">
      <c r="Y204" s="8"/>
      <c r="AB204" s="8"/>
    </row>
    <row r="205" spans="25:28" x14ac:dyDescent="0.15">
      <c r="Y205" s="8"/>
      <c r="AB205" s="8"/>
    </row>
    <row r="206" spans="25:28" x14ac:dyDescent="0.15">
      <c r="Y206" s="8"/>
      <c r="AB206" s="8"/>
    </row>
    <row r="207" spans="25:28" x14ac:dyDescent="0.15">
      <c r="Y207" s="8"/>
      <c r="AB207" s="8"/>
    </row>
    <row r="208" spans="25:28" x14ac:dyDescent="0.15">
      <c r="Y208" s="8"/>
      <c r="AB208" s="8"/>
    </row>
    <row r="209" spans="25:28" x14ac:dyDescent="0.15">
      <c r="Y209" s="8"/>
      <c r="AB209" s="8"/>
    </row>
    <row r="210" spans="25:28" x14ac:dyDescent="0.15">
      <c r="Y210" s="8"/>
      <c r="AB210" s="8"/>
    </row>
    <row r="211" spans="25:28" x14ac:dyDescent="0.15">
      <c r="Y211" s="8"/>
      <c r="AB211" s="8"/>
    </row>
    <row r="212" spans="25:28" x14ac:dyDescent="0.15">
      <c r="Y212" s="8"/>
      <c r="AB212" s="8"/>
    </row>
    <row r="213" spans="25:28" x14ac:dyDescent="0.15">
      <c r="Y213" s="8"/>
      <c r="AB213" s="8"/>
    </row>
    <row r="214" spans="25:28" x14ac:dyDescent="0.15">
      <c r="Y214" s="8"/>
      <c r="AB214" s="8"/>
    </row>
    <row r="215" spans="25:28" x14ac:dyDescent="0.15">
      <c r="Y215" s="8"/>
      <c r="AB215" s="8"/>
    </row>
    <row r="216" spans="25:28" x14ac:dyDescent="0.15">
      <c r="Y216" s="8"/>
      <c r="AB216" s="8"/>
    </row>
    <row r="217" spans="25:28" x14ac:dyDescent="0.15">
      <c r="Y217" s="8"/>
      <c r="AB217" s="8"/>
    </row>
    <row r="218" spans="25:28" x14ac:dyDescent="0.15">
      <c r="Y218" s="8"/>
      <c r="AB218" s="8"/>
    </row>
    <row r="219" spans="25:28" x14ac:dyDescent="0.15">
      <c r="Y219" s="8"/>
      <c r="AB219" s="8"/>
    </row>
    <row r="220" spans="25:28" x14ac:dyDescent="0.15">
      <c r="Y220" s="8"/>
      <c r="AB220" s="8"/>
    </row>
    <row r="221" spans="25:28" x14ac:dyDescent="0.15">
      <c r="Y221" s="8"/>
      <c r="AB221" s="8"/>
    </row>
    <row r="222" spans="25:28" x14ac:dyDescent="0.15">
      <c r="Y222" s="8"/>
      <c r="AB222" s="8"/>
    </row>
    <row r="223" spans="25:28" x14ac:dyDescent="0.15">
      <c r="Y223" s="8"/>
      <c r="AB223" s="8"/>
    </row>
    <row r="224" spans="25:28" x14ac:dyDescent="0.15">
      <c r="Y224" s="8"/>
      <c r="AB224" s="8"/>
    </row>
    <row r="225" spans="25:28" x14ac:dyDescent="0.15">
      <c r="Y225" s="8"/>
      <c r="AB225" s="8"/>
    </row>
    <row r="226" spans="25:28" x14ac:dyDescent="0.15">
      <c r="Y226" s="8"/>
      <c r="AB226" s="8"/>
    </row>
    <row r="227" spans="25:28" x14ac:dyDescent="0.15">
      <c r="Y227" s="8"/>
      <c r="AB227" s="8"/>
    </row>
    <row r="228" spans="25:28" x14ac:dyDescent="0.15">
      <c r="Y228" s="8"/>
      <c r="AB228" s="8"/>
    </row>
    <row r="229" spans="25:28" x14ac:dyDescent="0.15">
      <c r="Y229" s="8"/>
      <c r="AB229" s="8"/>
    </row>
    <row r="230" spans="25:28" x14ac:dyDescent="0.15">
      <c r="Y230" s="8"/>
      <c r="AB230" s="8"/>
    </row>
    <row r="231" spans="25:28" x14ac:dyDescent="0.15">
      <c r="Y231" s="8"/>
      <c r="AB231" s="8"/>
    </row>
    <row r="232" spans="25:28" x14ac:dyDescent="0.15">
      <c r="Y232" s="8"/>
      <c r="AB232" s="8"/>
    </row>
    <row r="233" spans="25:28" x14ac:dyDescent="0.15">
      <c r="Y233" s="8"/>
      <c r="AB233" s="8"/>
    </row>
    <row r="234" spans="25:28" x14ac:dyDescent="0.15">
      <c r="Y234" s="8"/>
      <c r="AB234" s="8"/>
    </row>
    <row r="235" spans="25:28" x14ac:dyDescent="0.15">
      <c r="Y235" s="8"/>
      <c r="AB235" s="8"/>
    </row>
    <row r="236" spans="25:28" x14ac:dyDescent="0.15">
      <c r="Y236" s="8"/>
      <c r="AB236" s="8"/>
    </row>
    <row r="237" spans="25:28" x14ac:dyDescent="0.15">
      <c r="Y237" s="8"/>
      <c r="AB237" s="8"/>
    </row>
    <row r="238" spans="25:28" x14ac:dyDescent="0.15">
      <c r="Y238" s="8"/>
      <c r="AB238" s="8"/>
    </row>
    <row r="239" spans="25:28" x14ac:dyDescent="0.15">
      <c r="Y239" s="8"/>
      <c r="AB239" s="8"/>
    </row>
    <row r="240" spans="25:28" x14ac:dyDescent="0.15">
      <c r="Y240" s="8"/>
      <c r="AB240" s="8"/>
    </row>
    <row r="241" spans="25:28" x14ac:dyDescent="0.15">
      <c r="Y241" s="8"/>
      <c r="AB241" s="8"/>
    </row>
    <row r="242" spans="25:28" x14ac:dyDescent="0.15">
      <c r="Y242" s="8"/>
      <c r="AB242" s="8"/>
    </row>
    <row r="243" spans="25:28" x14ac:dyDescent="0.15">
      <c r="Y243" s="8"/>
      <c r="AB243" s="8"/>
    </row>
    <row r="244" spans="25:28" x14ac:dyDescent="0.15">
      <c r="Y244" s="8"/>
      <c r="AB244" s="8"/>
    </row>
    <row r="245" spans="25:28" x14ac:dyDescent="0.15">
      <c r="Y245" s="8"/>
      <c r="AB245" s="8"/>
    </row>
    <row r="246" spans="25:28" x14ac:dyDescent="0.15">
      <c r="Y246" s="8"/>
      <c r="AB246" s="8"/>
    </row>
    <row r="247" spans="25:28" x14ac:dyDescent="0.15">
      <c r="Y247" s="8"/>
      <c r="AB247" s="8"/>
    </row>
    <row r="248" spans="25:28" x14ac:dyDescent="0.15">
      <c r="Y248" s="8"/>
      <c r="AB248" s="8"/>
    </row>
    <row r="249" spans="25:28" x14ac:dyDescent="0.15">
      <c r="Y249" s="8"/>
      <c r="AB249" s="8"/>
    </row>
    <row r="250" spans="25:28" x14ac:dyDescent="0.15">
      <c r="Y250" s="8"/>
      <c r="AB250" s="8"/>
    </row>
    <row r="251" spans="25:28" x14ac:dyDescent="0.15">
      <c r="Y251" s="8"/>
      <c r="AB251" s="8"/>
    </row>
    <row r="252" spans="25:28" x14ac:dyDescent="0.15">
      <c r="Y252" s="8"/>
      <c r="AB252" s="8"/>
    </row>
    <row r="253" spans="25:28" x14ac:dyDescent="0.15">
      <c r="Y253" s="8"/>
      <c r="AB253" s="8"/>
    </row>
    <row r="254" spans="25:28" x14ac:dyDescent="0.15">
      <c r="Y254" s="8"/>
      <c r="AB254" s="8"/>
    </row>
    <row r="255" spans="25:28" x14ac:dyDescent="0.15">
      <c r="Y255" s="8"/>
      <c r="AB255" s="8"/>
    </row>
    <row r="256" spans="25:28" x14ac:dyDescent="0.15">
      <c r="Y256" s="8"/>
      <c r="AB256" s="8"/>
    </row>
    <row r="257" spans="25:28" x14ac:dyDescent="0.15">
      <c r="Y257" s="8"/>
      <c r="AB257" s="8"/>
    </row>
    <row r="258" spans="25:28" x14ac:dyDescent="0.15">
      <c r="Y258" s="8"/>
      <c r="AB258" s="8"/>
    </row>
    <row r="259" spans="25:28" x14ac:dyDescent="0.15">
      <c r="Y259" s="8"/>
      <c r="AB259" s="8"/>
    </row>
    <row r="260" spans="25:28" x14ac:dyDescent="0.15">
      <c r="Y260" s="8"/>
      <c r="AB260" s="8"/>
    </row>
    <row r="261" spans="25:28" x14ac:dyDescent="0.15">
      <c r="Y261" s="8"/>
      <c r="AB261" s="8"/>
    </row>
    <row r="262" spans="25:28" x14ac:dyDescent="0.15">
      <c r="Y262" s="8"/>
      <c r="AB262" s="8"/>
    </row>
    <row r="263" spans="25:28" x14ac:dyDescent="0.15">
      <c r="Y263" s="8"/>
      <c r="AB263" s="8"/>
    </row>
    <row r="264" spans="25:28" x14ac:dyDescent="0.15">
      <c r="Y264" s="8"/>
      <c r="AB264" s="8"/>
    </row>
    <row r="265" spans="25:28" x14ac:dyDescent="0.15">
      <c r="Y265" s="8"/>
      <c r="AB265" s="8"/>
    </row>
    <row r="266" spans="25:28" x14ac:dyDescent="0.15">
      <c r="Y266" s="8"/>
      <c r="AB266" s="8"/>
    </row>
    <row r="267" spans="25:28" x14ac:dyDescent="0.15">
      <c r="Y267" s="8"/>
      <c r="AB267" s="8"/>
    </row>
    <row r="268" spans="25:28" x14ac:dyDescent="0.15">
      <c r="Y268" s="8"/>
      <c r="AB268" s="8"/>
    </row>
    <row r="269" spans="25:28" x14ac:dyDescent="0.15">
      <c r="Y269" s="8"/>
      <c r="AB269" s="8"/>
    </row>
    <row r="270" spans="25:28" x14ac:dyDescent="0.15">
      <c r="Y270" s="8"/>
      <c r="AB270" s="8"/>
    </row>
    <row r="271" spans="25:28" x14ac:dyDescent="0.15">
      <c r="Y271" s="8"/>
      <c r="AB271" s="8"/>
    </row>
    <row r="272" spans="25:28" x14ac:dyDescent="0.15">
      <c r="Y272" s="8"/>
      <c r="AB272" s="8"/>
    </row>
    <row r="273" spans="25:28" x14ac:dyDescent="0.15">
      <c r="Y273" s="8"/>
      <c r="AB273" s="8"/>
    </row>
    <row r="274" spans="25:28" x14ac:dyDescent="0.15">
      <c r="Y274" s="8"/>
      <c r="AB274" s="8"/>
    </row>
    <row r="275" spans="25:28" x14ac:dyDescent="0.15">
      <c r="Y275" s="8"/>
      <c r="AB275" s="8"/>
    </row>
    <row r="276" spans="25:28" x14ac:dyDescent="0.15">
      <c r="Y276" s="8"/>
      <c r="AB276" s="8"/>
    </row>
    <row r="277" spans="25:28" x14ac:dyDescent="0.15">
      <c r="Y277" s="8"/>
      <c r="AB277" s="8"/>
    </row>
    <row r="278" spans="25:28" x14ac:dyDescent="0.15">
      <c r="Y278" s="8"/>
      <c r="AB278" s="8"/>
    </row>
    <row r="279" spans="25:28" x14ac:dyDescent="0.15">
      <c r="Y279" s="8"/>
      <c r="AB279" s="8"/>
    </row>
    <row r="280" spans="25:28" x14ac:dyDescent="0.15">
      <c r="Y280" s="8"/>
      <c r="AB280" s="8"/>
    </row>
    <row r="281" spans="25:28" x14ac:dyDescent="0.15">
      <c r="Y281" s="8"/>
      <c r="AB281" s="8"/>
    </row>
    <row r="282" spans="25:28" x14ac:dyDescent="0.15">
      <c r="Y282" s="8"/>
      <c r="AB282" s="8"/>
    </row>
    <row r="283" spans="25:28" x14ac:dyDescent="0.15">
      <c r="Y283" s="8"/>
      <c r="AB283" s="8"/>
    </row>
    <row r="284" spans="25:28" x14ac:dyDescent="0.15">
      <c r="Y284" s="8"/>
      <c r="AB284" s="8"/>
    </row>
    <row r="285" spans="25:28" x14ac:dyDescent="0.15">
      <c r="Y285" s="8"/>
      <c r="AB285" s="8"/>
    </row>
    <row r="286" spans="25:28" x14ac:dyDescent="0.15">
      <c r="Y286" s="8"/>
      <c r="AB286" s="8"/>
    </row>
    <row r="287" spans="25:28" x14ac:dyDescent="0.15">
      <c r="Y287" s="8"/>
      <c r="AB287" s="8"/>
    </row>
    <row r="288" spans="25:28" x14ac:dyDescent="0.15">
      <c r="Y288" s="8"/>
      <c r="AB288" s="8"/>
    </row>
    <row r="289" spans="25:28" x14ac:dyDescent="0.15">
      <c r="Y289" s="8"/>
      <c r="AB289" s="8"/>
    </row>
    <row r="290" spans="25:28" x14ac:dyDescent="0.15">
      <c r="Y290" s="8"/>
      <c r="AB290" s="8"/>
    </row>
    <row r="291" spans="25:28" x14ac:dyDescent="0.15">
      <c r="Y291" s="8"/>
      <c r="AB291" s="8"/>
    </row>
    <row r="292" spans="25:28" x14ac:dyDescent="0.15">
      <c r="Y292" s="8"/>
      <c r="AB292" s="8"/>
    </row>
    <row r="293" spans="25:28" x14ac:dyDescent="0.15">
      <c r="Y293" s="8"/>
      <c r="AB293" s="8"/>
    </row>
    <row r="294" spans="25:28" x14ac:dyDescent="0.15">
      <c r="Y294" s="8"/>
      <c r="AB294" s="8"/>
    </row>
    <row r="295" spans="25:28" x14ac:dyDescent="0.15">
      <c r="Y295" s="8"/>
      <c r="AB295" s="8"/>
    </row>
    <row r="296" spans="25:28" x14ac:dyDescent="0.15">
      <c r="Y296" s="8"/>
      <c r="AB296" s="8"/>
    </row>
    <row r="297" spans="25:28" x14ac:dyDescent="0.15">
      <c r="Y297" s="8"/>
      <c r="AB297" s="8"/>
    </row>
    <row r="298" spans="25:28" x14ac:dyDescent="0.15">
      <c r="Y298" s="8"/>
      <c r="AB298" s="8"/>
    </row>
    <row r="299" spans="25:28" x14ac:dyDescent="0.15">
      <c r="Y299" s="8"/>
      <c r="AB299" s="8"/>
    </row>
    <row r="300" spans="25:28" x14ac:dyDescent="0.15">
      <c r="Y300" s="8"/>
      <c r="AB300" s="8"/>
    </row>
    <row r="301" spans="25:28" x14ac:dyDescent="0.15">
      <c r="Y301" s="8"/>
      <c r="AB301" s="8"/>
    </row>
    <row r="302" spans="25:28" x14ac:dyDescent="0.15">
      <c r="Y302" s="8"/>
      <c r="AB302" s="8"/>
    </row>
    <row r="303" spans="25:28" x14ac:dyDescent="0.15">
      <c r="Y303" s="8"/>
      <c r="AB303" s="8"/>
    </row>
    <row r="304" spans="25:28" x14ac:dyDescent="0.15">
      <c r="Y304" s="8"/>
      <c r="AB304" s="8"/>
    </row>
    <row r="305" spans="25:28" x14ac:dyDescent="0.15">
      <c r="Y305" s="8"/>
      <c r="AB305" s="8"/>
    </row>
    <row r="306" spans="25:28" x14ac:dyDescent="0.15">
      <c r="Y306" s="8"/>
      <c r="AB306" s="8"/>
    </row>
    <row r="307" spans="25:28" x14ac:dyDescent="0.15">
      <c r="Y307" s="8"/>
      <c r="AB307" s="8"/>
    </row>
    <row r="308" spans="25:28" x14ac:dyDescent="0.15">
      <c r="Y308" s="8"/>
      <c r="AB308" s="8"/>
    </row>
    <row r="309" spans="25:28" x14ac:dyDescent="0.15">
      <c r="Y309" s="8"/>
      <c r="AB309" s="8"/>
    </row>
    <row r="310" spans="25:28" x14ac:dyDescent="0.15">
      <c r="Y310" s="8"/>
      <c r="AB310" s="8"/>
    </row>
    <row r="311" spans="25:28" x14ac:dyDescent="0.15">
      <c r="Y311" s="8"/>
      <c r="AB311" s="8"/>
    </row>
    <row r="312" spans="25:28" x14ac:dyDescent="0.15">
      <c r="Y312" s="8"/>
      <c r="AB312" s="8"/>
    </row>
    <row r="313" spans="25:28" x14ac:dyDescent="0.15">
      <c r="Y313" s="8"/>
      <c r="AB313" s="8"/>
    </row>
    <row r="314" spans="25:28" x14ac:dyDescent="0.15">
      <c r="Y314" s="8"/>
      <c r="AB314" s="8"/>
    </row>
    <row r="315" spans="25:28" x14ac:dyDescent="0.15">
      <c r="Y315" s="8"/>
      <c r="AB315" s="8"/>
    </row>
    <row r="316" spans="25:28" x14ac:dyDescent="0.15">
      <c r="Y316" s="8"/>
      <c r="AB316" s="8"/>
    </row>
    <row r="317" spans="25:28" x14ac:dyDescent="0.15">
      <c r="Y317" s="8"/>
      <c r="AB317" s="8"/>
    </row>
    <row r="318" spans="25:28" x14ac:dyDescent="0.15">
      <c r="Y318" s="8"/>
      <c r="AB318" s="8"/>
    </row>
    <row r="319" spans="25:28" x14ac:dyDescent="0.15">
      <c r="Y319" s="8"/>
      <c r="AB319" s="8"/>
    </row>
    <row r="320" spans="25:28" x14ac:dyDescent="0.15">
      <c r="Y320" s="8"/>
      <c r="AB320" s="8"/>
    </row>
    <row r="321" spans="25:28" x14ac:dyDescent="0.15">
      <c r="Y321" s="8"/>
      <c r="AB321" s="8"/>
    </row>
    <row r="322" spans="25:28" x14ac:dyDescent="0.15">
      <c r="Y322" s="8"/>
      <c r="AB322" s="8"/>
    </row>
    <row r="323" spans="25:28" x14ac:dyDescent="0.15">
      <c r="Y323" s="8"/>
      <c r="AB323" s="8"/>
    </row>
    <row r="324" spans="25:28" x14ac:dyDescent="0.15">
      <c r="Y324" s="8"/>
      <c r="AB324" s="8"/>
    </row>
    <row r="325" spans="25:28" x14ac:dyDescent="0.15">
      <c r="Y325" s="8"/>
      <c r="AB325" s="8"/>
    </row>
    <row r="326" spans="25:28" x14ac:dyDescent="0.15">
      <c r="Y326" s="8"/>
      <c r="AB326" s="8"/>
    </row>
    <row r="327" spans="25:28" x14ac:dyDescent="0.15">
      <c r="Y327" s="8"/>
      <c r="AB327" s="8"/>
    </row>
    <row r="328" spans="25:28" x14ac:dyDescent="0.15">
      <c r="Y328" s="8"/>
      <c r="AB328" s="8"/>
    </row>
    <row r="329" spans="25:28" x14ac:dyDescent="0.15">
      <c r="Y329" s="8"/>
      <c r="AB329" s="8"/>
    </row>
    <row r="330" spans="25:28" x14ac:dyDescent="0.15">
      <c r="Y330" s="8"/>
      <c r="AB330" s="8"/>
    </row>
    <row r="331" spans="25:28" x14ac:dyDescent="0.15">
      <c r="Y331" s="8"/>
      <c r="AB331" s="8"/>
    </row>
    <row r="332" spans="25:28" x14ac:dyDescent="0.15">
      <c r="Y332" s="8"/>
      <c r="AB332" s="8"/>
    </row>
    <row r="333" spans="25:28" x14ac:dyDescent="0.15">
      <c r="Y333" s="8"/>
      <c r="AB333" s="8"/>
    </row>
    <row r="334" spans="25:28" x14ac:dyDescent="0.15">
      <c r="Y334" s="8"/>
      <c r="AB334" s="8"/>
    </row>
    <row r="335" spans="25:28" x14ac:dyDescent="0.15">
      <c r="Y335" s="8"/>
      <c r="AB335" s="8"/>
    </row>
    <row r="336" spans="25:28" x14ac:dyDescent="0.15">
      <c r="Y336" s="8"/>
      <c r="AB336" s="8"/>
    </row>
    <row r="337" spans="25:28" x14ac:dyDescent="0.15">
      <c r="Y337" s="8"/>
      <c r="AB337" s="8"/>
    </row>
    <row r="338" spans="25:28" x14ac:dyDescent="0.15">
      <c r="Y338" s="8"/>
      <c r="AB338" s="8"/>
    </row>
    <row r="339" spans="25:28" x14ac:dyDescent="0.15">
      <c r="Y339" s="8"/>
      <c r="AB339" s="8"/>
    </row>
    <row r="340" spans="25:28" x14ac:dyDescent="0.15">
      <c r="Y340" s="8"/>
      <c r="AB340" s="8"/>
    </row>
    <row r="341" spans="25:28" x14ac:dyDescent="0.15">
      <c r="Y341" s="8"/>
      <c r="AB341" s="8"/>
    </row>
    <row r="342" spans="25:28" x14ac:dyDescent="0.15">
      <c r="Y342" s="8"/>
      <c r="AB342" s="8"/>
    </row>
    <row r="343" spans="25:28" x14ac:dyDescent="0.15">
      <c r="Y343" s="8"/>
      <c r="AB343" s="8"/>
    </row>
    <row r="344" spans="25:28" x14ac:dyDescent="0.15">
      <c r="Y344" s="8"/>
      <c r="AB344" s="8"/>
    </row>
    <row r="345" spans="25:28" x14ac:dyDescent="0.15">
      <c r="Y345" s="8"/>
      <c r="AB345" s="8"/>
    </row>
    <row r="346" spans="25:28" x14ac:dyDescent="0.15">
      <c r="Y346" s="8"/>
      <c r="AB346" s="8"/>
    </row>
    <row r="347" spans="25:28" x14ac:dyDescent="0.15">
      <c r="Y347" s="8"/>
      <c r="AB347" s="8"/>
    </row>
    <row r="348" spans="25:28" x14ac:dyDescent="0.15">
      <c r="Y348" s="8"/>
      <c r="AB348" s="8"/>
    </row>
    <row r="349" spans="25:28" x14ac:dyDescent="0.15">
      <c r="Y349" s="8"/>
      <c r="AB349" s="8"/>
    </row>
    <row r="350" spans="25:28" x14ac:dyDescent="0.15">
      <c r="Y350" s="8"/>
      <c r="AB350" s="8"/>
    </row>
    <row r="351" spans="25:28" x14ac:dyDescent="0.15">
      <c r="Y351" s="8"/>
      <c r="AB351" s="8"/>
    </row>
    <row r="352" spans="25:28" x14ac:dyDescent="0.15">
      <c r="Y352" s="8"/>
      <c r="AB352" s="8"/>
    </row>
    <row r="353" spans="25:28" x14ac:dyDescent="0.15">
      <c r="Y353" s="8"/>
      <c r="AB353" s="8"/>
    </row>
    <row r="354" spans="25:28" x14ac:dyDescent="0.15">
      <c r="Y354" s="8"/>
      <c r="AB354" s="8"/>
    </row>
    <row r="355" spans="25:28" x14ac:dyDescent="0.15">
      <c r="Y355" s="8"/>
      <c r="AB355" s="8"/>
    </row>
    <row r="356" spans="25:28" x14ac:dyDescent="0.15">
      <c r="Y356" s="8"/>
      <c r="AB356" s="8"/>
    </row>
    <row r="357" spans="25:28" x14ac:dyDescent="0.15">
      <c r="Y357" s="8"/>
      <c r="AB357" s="8"/>
    </row>
    <row r="358" spans="25:28" x14ac:dyDescent="0.15">
      <c r="Y358" s="8"/>
      <c r="AB358" s="8"/>
    </row>
    <row r="359" spans="25:28" x14ac:dyDescent="0.15">
      <c r="Y359" s="8"/>
      <c r="AB359" s="8"/>
    </row>
    <row r="360" spans="25:28" x14ac:dyDescent="0.15">
      <c r="Y360" s="8"/>
      <c r="AB360" s="8"/>
    </row>
    <row r="361" spans="25:28" x14ac:dyDescent="0.15">
      <c r="Y361" s="8"/>
      <c r="AB361" s="8"/>
    </row>
    <row r="362" spans="25:28" x14ac:dyDescent="0.15">
      <c r="Y362" s="8"/>
      <c r="AB362" s="8"/>
    </row>
    <row r="363" spans="25:28" x14ac:dyDescent="0.15">
      <c r="Y363" s="8"/>
      <c r="AB363" s="8"/>
    </row>
    <row r="364" spans="25:28" x14ac:dyDescent="0.15">
      <c r="Y364" s="8"/>
      <c r="AB364" s="8"/>
    </row>
    <row r="365" spans="25:28" x14ac:dyDescent="0.15">
      <c r="Y365" s="8"/>
      <c r="AB365" s="8"/>
    </row>
    <row r="366" spans="25:28" x14ac:dyDescent="0.15">
      <c r="Y366" s="8"/>
      <c r="AB366" s="8"/>
    </row>
    <row r="367" spans="25:28" x14ac:dyDescent="0.15">
      <c r="Y367" s="8"/>
      <c r="AB367" s="8"/>
    </row>
    <row r="368" spans="25:28" x14ac:dyDescent="0.15">
      <c r="Y368" s="8"/>
      <c r="AB368" s="8"/>
    </row>
    <row r="369" spans="25:28" x14ac:dyDescent="0.15">
      <c r="Y369" s="8"/>
      <c r="AB369" s="8"/>
    </row>
    <row r="370" spans="25:28" x14ac:dyDescent="0.15">
      <c r="Y370" s="8"/>
      <c r="AB370" s="8"/>
    </row>
    <row r="371" spans="25:28" x14ac:dyDescent="0.15">
      <c r="Y371" s="8"/>
      <c r="AB371" s="8"/>
    </row>
    <row r="372" spans="25:28" x14ac:dyDescent="0.15">
      <c r="Y372" s="8"/>
      <c r="AB372" s="8"/>
    </row>
    <row r="373" spans="25:28" x14ac:dyDescent="0.15">
      <c r="Y373" s="8"/>
      <c r="AB373" s="8"/>
    </row>
    <row r="374" spans="25:28" x14ac:dyDescent="0.15">
      <c r="Y374" s="8"/>
      <c r="AB374" s="8"/>
    </row>
    <row r="375" spans="25:28" x14ac:dyDescent="0.15">
      <c r="Y375" s="8"/>
      <c r="AB375" s="8"/>
    </row>
    <row r="376" spans="25:28" x14ac:dyDescent="0.15">
      <c r="Y376" s="8"/>
      <c r="AB376" s="8"/>
    </row>
    <row r="377" spans="25:28" x14ac:dyDescent="0.15">
      <c r="Y377" s="8"/>
      <c r="AB377" s="8"/>
    </row>
    <row r="378" spans="25:28" x14ac:dyDescent="0.15">
      <c r="Y378" s="8"/>
      <c r="AB378" s="8"/>
    </row>
    <row r="379" spans="25:28" x14ac:dyDescent="0.15">
      <c r="Y379" s="8"/>
      <c r="AB379" s="8"/>
    </row>
    <row r="380" spans="25:28" x14ac:dyDescent="0.15">
      <c r="AB380" s="8"/>
    </row>
    <row r="381" spans="25:28" x14ac:dyDescent="0.15">
      <c r="AB381" s="8"/>
    </row>
    <row r="382" spans="25:28" x14ac:dyDescent="0.15">
      <c r="AB382" s="8"/>
    </row>
    <row r="383" spans="25:28" x14ac:dyDescent="0.15">
      <c r="AB383" s="8"/>
    </row>
    <row r="384" spans="25:28" x14ac:dyDescent="0.15">
      <c r="AB384" s="8"/>
    </row>
    <row r="385" spans="28:28" x14ac:dyDescent="0.15">
      <c r="AB385" s="8"/>
    </row>
    <row r="386" spans="28:28" x14ac:dyDescent="0.15">
      <c r="AB386" s="8"/>
    </row>
    <row r="387" spans="28:28" x14ac:dyDescent="0.15">
      <c r="AB387" s="8"/>
    </row>
    <row r="388" spans="28:28" x14ac:dyDescent="0.15">
      <c r="AB388" s="8"/>
    </row>
    <row r="389" spans="28:28" x14ac:dyDescent="0.15">
      <c r="AB389" s="8"/>
    </row>
    <row r="390" spans="28:28" x14ac:dyDescent="0.15">
      <c r="AB390" s="8"/>
    </row>
    <row r="391" spans="28:28" x14ac:dyDescent="0.15">
      <c r="AB391" s="8"/>
    </row>
    <row r="392" spans="28:28" x14ac:dyDescent="0.15">
      <c r="AB392" s="8"/>
    </row>
    <row r="393" spans="28:28" x14ac:dyDescent="0.15">
      <c r="AB393" s="8"/>
    </row>
    <row r="394" spans="28:28" x14ac:dyDescent="0.15">
      <c r="AB394" s="8"/>
    </row>
    <row r="395" spans="28:28" x14ac:dyDescent="0.15">
      <c r="AB395" s="8"/>
    </row>
    <row r="396" spans="28:28" x14ac:dyDescent="0.15">
      <c r="AB396" s="8"/>
    </row>
    <row r="397" spans="28:28" x14ac:dyDescent="0.15">
      <c r="AB397" s="8"/>
    </row>
    <row r="398" spans="28:28" x14ac:dyDescent="0.15">
      <c r="AB398" s="8"/>
    </row>
    <row r="399" spans="28:28" x14ac:dyDescent="0.15">
      <c r="AB399" s="8"/>
    </row>
    <row r="400" spans="28:28" x14ac:dyDescent="0.15">
      <c r="AB400" s="8"/>
    </row>
    <row r="401" spans="28:28" x14ac:dyDescent="0.15">
      <c r="AB401" s="8"/>
    </row>
    <row r="402" spans="28:28" x14ac:dyDescent="0.15">
      <c r="AB402" s="8"/>
    </row>
    <row r="403" spans="28:28" x14ac:dyDescent="0.15">
      <c r="AB403" s="8"/>
    </row>
    <row r="404" spans="28:28" x14ac:dyDescent="0.15">
      <c r="AB404" s="8"/>
    </row>
    <row r="405" spans="28:28" x14ac:dyDescent="0.15">
      <c r="AB405" s="8"/>
    </row>
    <row r="406" spans="28:28" x14ac:dyDescent="0.15">
      <c r="AB406" s="8"/>
    </row>
    <row r="407" spans="28:28" x14ac:dyDescent="0.15">
      <c r="AB407" s="8"/>
    </row>
    <row r="408" spans="28:28" x14ac:dyDescent="0.15">
      <c r="AB408" s="8"/>
    </row>
    <row r="409" spans="28:28" x14ac:dyDescent="0.15">
      <c r="AB409" s="8"/>
    </row>
    <row r="410" spans="28:28" x14ac:dyDescent="0.15">
      <c r="AB410" s="8"/>
    </row>
    <row r="411" spans="28:28" x14ac:dyDescent="0.15">
      <c r="AB411" s="8"/>
    </row>
    <row r="412" spans="28:28" x14ac:dyDescent="0.15">
      <c r="AB412" s="8"/>
    </row>
    <row r="413" spans="28:28" x14ac:dyDescent="0.15">
      <c r="AB413" s="8"/>
    </row>
    <row r="414" spans="28:28" x14ac:dyDescent="0.15">
      <c r="AB414" s="8"/>
    </row>
    <row r="415" spans="28:28" x14ac:dyDescent="0.15">
      <c r="AB415" s="8"/>
    </row>
    <row r="416" spans="28:28" x14ac:dyDescent="0.15">
      <c r="AB416" s="8"/>
    </row>
    <row r="417" spans="28:28" x14ac:dyDescent="0.15">
      <c r="AB417" s="8"/>
    </row>
    <row r="418" spans="28:28" x14ac:dyDescent="0.15">
      <c r="AB418" s="8"/>
    </row>
    <row r="419" spans="28:28" x14ac:dyDescent="0.15">
      <c r="AB419" s="8"/>
    </row>
    <row r="420" spans="28:28" x14ac:dyDescent="0.15">
      <c r="AB420" s="8"/>
    </row>
    <row r="421" spans="28:28" x14ac:dyDescent="0.15">
      <c r="AB421" s="8"/>
    </row>
    <row r="422" spans="28:28" x14ac:dyDescent="0.15">
      <c r="AB422" s="8"/>
    </row>
    <row r="423" spans="28:28" x14ac:dyDescent="0.15">
      <c r="AB423" s="8"/>
    </row>
    <row r="424" spans="28:28" x14ac:dyDescent="0.15">
      <c r="AB424" s="8"/>
    </row>
    <row r="425" spans="28:28" x14ac:dyDescent="0.15">
      <c r="AB425" s="8"/>
    </row>
    <row r="426" spans="28:28" x14ac:dyDescent="0.15">
      <c r="AB426" s="8"/>
    </row>
    <row r="427" spans="28:28" x14ac:dyDescent="0.15">
      <c r="AB427" s="8"/>
    </row>
    <row r="428" spans="28:28" x14ac:dyDescent="0.15">
      <c r="AB428" s="8"/>
    </row>
    <row r="429" spans="28:28" x14ac:dyDescent="0.15">
      <c r="AB429" s="8"/>
    </row>
    <row r="430" spans="28:28" x14ac:dyDescent="0.15">
      <c r="AB430" s="8"/>
    </row>
    <row r="431" spans="28:28" x14ac:dyDescent="0.15">
      <c r="AB431" s="8"/>
    </row>
    <row r="432" spans="28:28" x14ac:dyDescent="0.15">
      <c r="AB432" s="8"/>
    </row>
    <row r="433" spans="28:28" x14ac:dyDescent="0.15">
      <c r="AB433" s="8"/>
    </row>
    <row r="434" spans="28:28" x14ac:dyDescent="0.15">
      <c r="AB434" s="8"/>
    </row>
    <row r="435" spans="28:28" x14ac:dyDescent="0.15">
      <c r="AB435" s="8"/>
    </row>
    <row r="436" spans="28:28" x14ac:dyDescent="0.15">
      <c r="AB436" s="8"/>
    </row>
    <row r="437" spans="28:28" x14ac:dyDescent="0.15">
      <c r="AB437" s="8"/>
    </row>
    <row r="438" spans="28:28" x14ac:dyDescent="0.15">
      <c r="AB438" s="8"/>
    </row>
    <row r="439" spans="28:28" x14ac:dyDescent="0.15">
      <c r="AB439" s="8"/>
    </row>
    <row r="440" spans="28:28" x14ac:dyDescent="0.15">
      <c r="AB440" s="8"/>
    </row>
    <row r="441" spans="28:28" x14ac:dyDescent="0.15">
      <c r="AB441" s="8"/>
    </row>
    <row r="442" spans="28:28" x14ac:dyDescent="0.15">
      <c r="AB442" s="8"/>
    </row>
    <row r="443" spans="28:28" x14ac:dyDescent="0.15">
      <c r="AB443" s="8"/>
    </row>
    <row r="444" spans="28:28" x14ac:dyDescent="0.15">
      <c r="AB444" s="8"/>
    </row>
    <row r="445" spans="28:28" x14ac:dyDescent="0.15">
      <c r="AB445" s="8"/>
    </row>
    <row r="446" spans="28:28" x14ac:dyDescent="0.15">
      <c r="AB446" s="8"/>
    </row>
    <row r="447" spans="28:28" x14ac:dyDescent="0.15">
      <c r="AB447" s="8"/>
    </row>
    <row r="448" spans="28:28" x14ac:dyDescent="0.15">
      <c r="AB448" s="8"/>
    </row>
    <row r="449" spans="28:28" x14ac:dyDescent="0.15">
      <c r="AB449" s="8"/>
    </row>
    <row r="450" spans="28:28" x14ac:dyDescent="0.15">
      <c r="AB450" s="8"/>
    </row>
    <row r="451" spans="28:28" x14ac:dyDescent="0.15">
      <c r="AB451" s="8"/>
    </row>
    <row r="452" spans="28:28" x14ac:dyDescent="0.15">
      <c r="AB452" s="8"/>
    </row>
    <row r="453" spans="28:28" x14ac:dyDescent="0.15">
      <c r="AB453" s="8"/>
    </row>
    <row r="454" spans="28:28" x14ac:dyDescent="0.15">
      <c r="AB454" s="8"/>
    </row>
    <row r="455" spans="28:28" x14ac:dyDescent="0.15">
      <c r="AB455" s="8"/>
    </row>
    <row r="456" spans="28:28" x14ac:dyDescent="0.15">
      <c r="AB456" s="8"/>
    </row>
    <row r="457" spans="28:28" x14ac:dyDescent="0.15">
      <c r="AB457" s="8"/>
    </row>
    <row r="458" spans="28:28" x14ac:dyDescent="0.15">
      <c r="AB458" s="8"/>
    </row>
    <row r="459" spans="28:28" x14ac:dyDescent="0.15">
      <c r="AB459" s="8"/>
    </row>
    <row r="460" spans="28:28" x14ac:dyDescent="0.15">
      <c r="AB460" s="8"/>
    </row>
    <row r="461" spans="28:28" x14ac:dyDescent="0.15">
      <c r="AB461" s="8"/>
    </row>
    <row r="462" spans="28:28" x14ac:dyDescent="0.15">
      <c r="AB462" s="8"/>
    </row>
    <row r="463" spans="28:28" x14ac:dyDescent="0.15">
      <c r="AB463" s="8"/>
    </row>
    <row r="464" spans="28:28" x14ac:dyDescent="0.15">
      <c r="AB464" s="8"/>
    </row>
    <row r="465" spans="28:28" x14ac:dyDescent="0.15">
      <c r="AB465" s="8"/>
    </row>
    <row r="466" spans="28:28" x14ac:dyDescent="0.15">
      <c r="AB466" s="8"/>
    </row>
    <row r="467" spans="28:28" x14ac:dyDescent="0.15">
      <c r="AB467" s="8"/>
    </row>
    <row r="468" spans="28:28" x14ac:dyDescent="0.15">
      <c r="AB468" s="8"/>
    </row>
    <row r="469" spans="28:28" x14ac:dyDescent="0.15">
      <c r="AB469" s="8"/>
    </row>
    <row r="470" spans="28:28" x14ac:dyDescent="0.15">
      <c r="AB470" s="8"/>
    </row>
    <row r="471" spans="28:28" x14ac:dyDescent="0.15">
      <c r="AB471" s="8"/>
    </row>
    <row r="472" spans="28:28" x14ac:dyDescent="0.15">
      <c r="AB472" s="8"/>
    </row>
    <row r="473" spans="28:28" x14ac:dyDescent="0.15">
      <c r="AB473" s="8"/>
    </row>
    <row r="474" spans="28:28" x14ac:dyDescent="0.15">
      <c r="AB474" s="8"/>
    </row>
    <row r="475" spans="28:28" x14ac:dyDescent="0.15">
      <c r="AB475" s="8"/>
    </row>
    <row r="476" spans="28:28" x14ac:dyDescent="0.15">
      <c r="AB476" s="8"/>
    </row>
    <row r="477" spans="28:28" x14ac:dyDescent="0.15">
      <c r="AB477" s="8"/>
    </row>
    <row r="478" spans="28:28" x14ac:dyDescent="0.15">
      <c r="AB478" s="8"/>
    </row>
    <row r="479" spans="28:28" x14ac:dyDescent="0.15">
      <c r="AB479" s="8"/>
    </row>
    <row r="480" spans="28:28" x14ac:dyDescent="0.15">
      <c r="AB480" s="8"/>
    </row>
    <row r="481" spans="28:28" x14ac:dyDescent="0.15">
      <c r="AB481" s="8"/>
    </row>
    <row r="482" spans="28:28" x14ac:dyDescent="0.15">
      <c r="AB482" s="8"/>
    </row>
    <row r="483" spans="28:28" x14ac:dyDescent="0.15">
      <c r="AB483" s="8"/>
    </row>
    <row r="484" spans="28:28" x14ac:dyDescent="0.15">
      <c r="AB484" s="8"/>
    </row>
    <row r="485" spans="28:28" x14ac:dyDescent="0.15">
      <c r="AB485" s="8"/>
    </row>
    <row r="486" spans="28:28" x14ac:dyDescent="0.15">
      <c r="AB486" s="8"/>
    </row>
    <row r="487" spans="28:28" x14ac:dyDescent="0.15">
      <c r="AB487" s="8"/>
    </row>
    <row r="488" spans="28:28" x14ac:dyDescent="0.15">
      <c r="AB488" s="8"/>
    </row>
    <row r="489" spans="28:28" x14ac:dyDescent="0.15">
      <c r="AB489" s="8"/>
    </row>
    <row r="490" spans="28:28" x14ac:dyDescent="0.15">
      <c r="AB490" s="8"/>
    </row>
    <row r="491" spans="28:28" x14ac:dyDescent="0.15">
      <c r="AB491" s="8"/>
    </row>
    <row r="492" spans="28:28" x14ac:dyDescent="0.15">
      <c r="AB492" s="8"/>
    </row>
    <row r="493" spans="28:28" x14ac:dyDescent="0.15">
      <c r="AB493" s="8"/>
    </row>
    <row r="494" spans="28:28" x14ac:dyDescent="0.15">
      <c r="AB494" s="8"/>
    </row>
    <row r="495" spans="28:28" x14ac:dyDescent="0.15">
      <c r="AB495" s="8"/>
    </row>
    <row r="496" spans="28:28" x14ac:dyDescent="0.15">
      <c r="AB496" s="8"/>
    </row>
    <row r="497" spans="28:28" x14ac:dyDescent="0.15">
      <c r="AB497" s="8"/>
    </row>
    <row r="498" spans="28:28" x14ac:dyDescent="0.15">
      <c r="AB498" s="8"/>
    </row>
    <row r="499" spans="28:28" x14ac:dyDescent="0.15">
      <c r="AB499" s="8"/>
    </row>
    <row r="500" spans="28:28" x14ac:dyDescent="0.15">
      <c r="AB500" s="8"/>
    </row>
    <row r="501" spans="28:28" x14ac:dyDescent="0.15">
      <c r="AB501" s="8"/>
    </row>
    <row r="502" spans="28:28" x14ac:dyDescent="0.15">
      <c r="AB502" s="8"/>
    </row>
    <row r="503" spans="28:28" x14ac:dyDescent="0.15">
      <c r="AB503" s="8"/>
    </row>
    <row r="504" spans="28:28" x14ac:dyDescent="0.15">
      <c r="AB504" s="8"/>
    </row>
    <row r="505" spans="28:28" x14ac:dyDescent="0.15">
      <c r="AB505" s="8"/>
    </row>
    <row r="506" spans="28:28" x14ac:dyDescent="0.15">
      <c r="AB506" s="8"/>
    </row>
    <row r="507" spans="28:28" x14ac:dyDescent="0.15">
      <c r="AB507" s="8"/>
    </row>
    <row r="508" spans="28:28" x14ac:dyDescent="0.15">
      <c r="AB508" s="8"/>
    </row>
    <row r="509" spans="28:28" x14ac:dyDescent="0.15">
      <c r="AB509" s="8"/>
    </row>
    <row r="510" spans="28:28" x14ac:dyDescent="0.15">
      <c r="AB510" s="8"/>
    </row>
    <row r="511" spans="28:28" x14ac:dyDescent="0.15">
      <c r="AB511" s="8"/>
    </row>
    <row r="512" spans="28:28" x14ac:dyDescent="0.15">
      <c r="AB512" s="8"/>
    </row>
    <row r="513" spans="28:28" x14ac:dyDescent="0.15">
      <c r="AB513" s="8"/>
    </row>
    <row r="514" spans="28:28" x14ac:dyDescent="0.15">
      <c r="AB514" s="8"/>
    </row>
    <row r="515" spans="28:28" x14ac:dyDescent="0.15">
      <c r="AB515" s="8"/>
    </row>
    <row r="516" spans="28:28" x14ac:dyDescent="0.15">
      <c r="AB516" s="8"/>
    </row>
    <row r="517" spans="28:28" x14ac:dyDescent="0.15">
      <c r="AB517" s="8"/>
    </row>
    <row r="518" spans="28:28" x14ac:dyDescent="0.15">
      <c r="AB518" s="8"/>
    </row>
    <row r="519" spans="28:28" x14ac:dyDescent="0.15">
      <c r="AB519" s="8"/>
    </row>
    <row r="520" spans="28:28" x14ac:dyDescent="0.15">
      <c r="AB520" s="8"/>
    </row>
    <row r="521" spans="28:28" x14ac:dyDescent="0.15">
      <c r="AB521" s="8"/>
    </row>
    <row r="522" spans="28:28" x14ac:dyDescent="0.15">
      <c r="AB522" s="8"/>
    </row>
    <row r="523" spans="28:28" x14ac:dyDescent="0.15">
      <c r="AB523" s="8"/>
    </row>
    <row r="524" spans="28:28" x14ac:dyDescent="0.15">
      <c r="AB524" s="8"/>
    </row>
    <row r="525" spans="28:28" x14ac:dyDescent="0.15">
      <c r="AB525" s="8"/>
    </row>
    <row r="526" spans="28:28" x14ac:dyDescent="0.15">
      <c r="AB526" s="8"/>
    </row>
    <row r="527" spans="28:28" x14ac:dyDescent="0.15">
      <c r="AB527" s="8"/>
    </row>
    <row r="528" spans="28:28" x14ac:dyDescent="0.15">
      <c r="AB528" s="8"/>
    </row>
    <row r="529" spans="28:28" x14ac:dyDescent="0.15">
      <c r="AB529" s="8"/>
    </row>
    <row r="530" spans="28:28" x14ac:dyDescent="0.15">
      <c r="AB530" s="8"/>
    </row>
    <row r="531" spans="28:28" x14ac:dyDescent="0.15">
      <c r="AB531" s="8"/>
    </row>
    <row r="532" spans="28:28" x14ac:dyDescent="0.15">
      <c r="AB532" s="8"/>
    </row>
    <row r="533" spans="28:28" x14ac:dyDescent="0.15">
      <c r="AB533" s="8"/>
    </row>
    <row r="534" spans="28:28" x14ac:dyDescent="0.15">
      <c r="AB534" s="8"/>
    </row>
    <row r="535" spans="28:28" x14ac:dyDescent="0.15">
      <c r="AB535" s="8"/>
    </row>
    <row r="536" spans="28:28" x14ac:dyDescent="0.15">
      <c r="AB536" s="8"/>
    </row>
    <row r="537" spans="28:28" x14ac:dyDescent="0.15">
      <c r="AB537" s="8"/>
    </row>
    <row r="538" spans="28:28" x14ac:dyDescent="0.15">
      <c r="AB538" s="8"/>
    </row>
    <row r="539" spans="28:28" x14ac:dyDescent="0.15">
      <c r="AB539" s="8"/>
    </row>
    <row r="540" spans="28:28" x14ac:dyDescent="0.15">
      <c r="AB540" s="8"/>
    </row>
    <row r="541" spans="28:28" x14ac:dyDescent="0.15">
      <c r="AB541" s="8"/>
    </row>
    <row r="542" spans="28:28" x14ac:dyDescent="0.15">
      <c r="AB542" s="8"/>
    </row>
    <row r="543" spans="28:28" x14ac:dyDescent="0.15">
      <c r="AB543" s="8"/>
    </row>
    <row r="544" spans="28:28" x14ac:dyDescent="0.15">
      <c r="AB544" s="8"/>
    </row>
    <row r="545" spans="28:28" x14ac:dyDescent="0.15">
      <c r="AB545" s="8"/>
    </row>
    <row r="546" spans="28:28" x14ac:dyDescent="0.15">
      <c r="AB546" s="8"/>
    </row>
    <row r="547" spans="28:28" x14ac:dyDescent="0.15">
      <c r="AB547" s="8"/>
    </row>
    <row r="548" spans="28:28" x14ac:dyDescent="0.15">
      <c r="AB548" s="8"/>
    </row>
    <row r="549" spans="28:28" x14ac:dyDescent="0.15">
      <c r="AB549" s="8"/>
    </row>
    <row r="550" spans="28:28" x14ac:dyDescent="0.15">
      <c r="AB550" s="8"/>
    </row>
    <row r="551" spans="28:28" x14ac:dyDescent="0.15">
      <c r="AB551" s="8"/>
    </row>
    <row r="552" spans="28:28" x14ac:dyDescent="0.15">
      <c r="AB552" s="8"/>
    </row>
    <row r="553" spans="28:28" x14ac:dyDescent="0.15">
      <c r="AB553" s="8"/>
    </row>
    <row r="554" spans="28:28" x14ac:dyDescent="0.15">
      <c r="AB554" s="8"/>
    </row>
    <row r="555" spans="28:28" x14ac:dyDescent="0.15">
      <c r="AB555" s="8"/>
    </row>
    <row r="556" spans="28:28" x14ac:dyDescent="0.15">
      <c r="AB556" s="8"/>
    </row>
    <row r="557" spans="28:28" x14ac:dyDescent="0.15">
      <c r="AB557" s="8"/>
    </row>
    <row r="558" spans="28:28" x14ac:dyDescent="0.15">
      <c r="AB558" s="8"/>
    </row>
    <row r="559" spans="28:28" x14ac:dyDescent="0.15">
      <c r="AB559" s="8"/>
    </row>
    <row r="560" spans="28:28" x14ac:dyDescent="0.15">
      <c r="AB560" s="8"/>
    </row>
    <row r="561" spans="28:28" x14ac:dyDescent="0.15">
      <c r="AB561" s="8"/>
    </row>
    <row r="562" spans="28:28" x14ac:dyDescent="0.15">
      <c r="AB562" s="8"/>
    </row>
    <row r="563" spans="28:28" x14ac:dyDescent="0.15">
      <c r="AB563" s="8"/>
    </row>
    <row r="564" spans="28:28" x14ac:dyDescent="0.15">
      <c r="AB564" s="8"/>
    </row>
    <row r="565" spans="28:28" x14ac:dyDescent="0.15">
      <c r="AB565" s="8"/>
    </row>
    <row r="566" spans="28:28" x14ac:dyDescent="0.15">
      <c r="AB566" s="8"/>
    </row>
    <row r="567" spans="28:28" x14ac:dyDescent="0.15">
      <c r="AB567" s="8"/>
    </row>
    <row r="568" spans="28:28" x14ac:dyDescent="0.15">
      <c r="AB568" s="8"/>
    </row>
    <row r="569" spans="28:28" x14ac:dyDescent="0.15">
      <c r="AB569" s="8"/>
    </row>
    <row r="570" spans="28:28" x14ac:dyDescent="0.15">
      <c r="AB570" s="8"/>
    </row>
    <row r="571" spans="28:28" x14ac:dyDescent="0.15">
      <c r="AB571" s="8"/>
    </row>
    <row r="572" spans="28:28" x14ac:dyDescent="0.15">
      <c r="AB572" s="8"/>
    </row>
    <row r="573" spans="28:28" x14ac:dyDescent="0.15">
      <c r="AB573" s="8"/>
    </row>
    <row r="574" spans="28:28" x14ac:dyDescent="0.15">
      <c r="AB574" s="8"/>
    </row>
    <row r="575" spans="28:28" x14ac:dyDescent="0.15">
      <c r="AB575" s="8"/>
    </row>
    <row r="576" spans="28:28" x14ac:dyDescent="0.15">
      <c r="AB576" s="8"/>
    </row>
    <row r="577" spans="28:28" x14ac:dyDescent="0.15">
      <c r="AB577" s="8"/>
    </row>
    <row r="578" spans="28:28" x14ac:dyDescent="0.15">
      <c r="AB578" s="8"/>
    </row>
    <row r="579" spans="28:28" x14ac:dyDescent="0.15">
      <c r="AB579" s="8"/>
    </row>
    <row r="580" spans="28:28" x14ac:dyDescent="0.15">
      <c r="AB580" s="8"/>
    </row>
    <row r="581" spans="28:28" x14ac:dyDescent="0.15">
      <c r="AB581" s="8"/>
    </row>
    <row r="582" spans="28:28" x14ac:dyDescent="0.15">
      <c r="AB582" s="8"/>
    </row>
    <row r="583" spans="28:28" x14ac:dyDescent="0.15">
      <c r="AB583" s="8"/>
    </row>
    <row r="584" spans="28:28" x14ac:dyDescent="0.15">
      <c r="AB584" s="8"/>
    </row>
    <row r="585" spans="28:28" x14ac:dyDescent="0.15">
      <c r="AB585" s="8"/>
    </row>
    <row r="586" spans="28:28" x14ac:dyDescent="0.15">
      <c r="AB586" s="8"/>
    </row>
    <row r="587" spans="28:28" x14ac:dyDescent="0.15">
      <c r="AB587" s="8"/>
    </row>
    <row r="588" spans="28:28" x14ac:dyDescent="0.15">
      <c r="AB588" s="8"/>
    </row>
    <row r="589" spans="28:28" x14ac:dyDescent="0.15">
      <c r="AB589" s="8"/>
    </row>
    <row r="590" spans="28:28" x14ac:dyDescent="0.15">
      <c r="AB590" s="8"/>
    </row>
    <row r="591" spans="28:28" x14ac:dyDescent="0.15">
      <c r="AB591" s="8"/>
    </row>
    <row r="592" spans="28:28" x14ac:dyDescent="0.15">
      <c r="AB592" s="8"/>
    </row>
    <row r="593" spans="28:28" x14ac:dyDescent="0.15">
      <c r="AB593" s="8"/>
    </row>
    <row r="594" spans="28:28" x14ac:dyDescent="0.15">
      <c r="AB594" s="8"/>
    </row>
    <row r="595" spans="28:28" x14ac:dyDescent="0.15">
      <c r="AB595" s="8"/>
    </row>
    <row r="596" spans="28:28" x14ac:dyDescent="0.15">
      <c r="AB596" s="8"/>
    </row>
    <row r="597" spans="28:28" x14ac:dyDescent="0.15">
      <c r="AB597" s="8"/>
    </row>
    <row r="598" spans="28:28" x14ac:dyDescent="0.15">
      <c r="AB598" s="8"/>
    </row>
    <row r="599" spans="28:28" x14ac:dyDescent="0.15">
      <c r="AB599" s="8"/>
    </row>
    <row r="600" spans="28:28" x14ac:dyDescent="0.15">
      <c r="AB600" s="8"/>
    </row>
    <row r="601" spans="28:28" x14ac:dyDescent="0.15">
      <c r="AB601" s="8"/>
    </row>
    <row r="602" spans="28:28" x14ac:dyDescent="0.15">
      <c r="AB602" s="8"/>
    </row>
    <row r="603" spans="28:28" x14ac:dyDescent="0.15">
      <c r="AB603" s="8"/>
    </row>
    <row r="604" spans="28:28" x14ac:dyDescent="0.15">
      <c r="AB604" s="8"/>
    </row>
    <row r="605" spans="28:28" x14ac:dyDescent="0.15">
      <c r="AB605" s="8"/>
    </row>
    <row r="606" spans="28:28" x14ac:dyDescent="0.15">
      <c r="AB606" s="8"/>
    </row>
    <row r="607" spans="28:28" x14ac:dyDescent="0.15">
      <c r="AB607" s="8"/>
    </row>
    <row r="608" spans="28:28" x14ac:dyDescent="0.15">
      <c r="AB608" s="8"/>
    </row>
    <row r="609" spans="28:28" x14ac:dyDescent="0.15">
      <c r="AB609" s="8"/>
    </row>
    <row r="610" spans="28:28" x14ac:dyDescent="0.15">
      <c r="AB610" s="8"/>
    </row>
    <row r="611" spans="28:28" x14ac:dyDescent="0.15">
      <c r="AB611" s="8"/>
    </row>
    <row r="612" spans="28:28" x14ac:dyDescent="0.15">
      <c r="AB612" s="8"/>
    </row>
    <row r="613" spans="28:28" x14ac:dyDescent="0.15">
      <c r="AB613" s="8"/>
    </row>
    <row r="614" spans="28:28" x14ac:dyDescent="0.15">
      <c r="AB614" s="8"/>
    </row>
    <row r="615" spans="28:28" x14ac:dyDescent="0.15">
      <c r="AB615" s="8"/>
    </row>
    <row r="616" spans="28:28" x14ac:dyDescent="0.15">
      <c r="AB616" s="8"/>
    </row>
    <row r="617" spans="28:28" x14ac:dyDescent="0.15">
      <c r="AB617" s="8"/>
    </row>
    <row r="618" spans="28:28" x14ac:dyDescent="0.15">
      <c r="AB618" s="8"/>
    </row>
    <row r="619" spans="28:28" x14ac:dyDescent="0.15">
      <c r="AB619" s="8"/>
    </row>
    <row r="620" spans="28:28" x14ac:dyDescent="0.15">
      <c r="AB620" s="8"/>
    </row>
    <row r="621" spans="28:28" x14ac:dyDescent="0.15">
      <c r="AB621" s="8"/>
    </row>
    <row r="622" spans="28:28" x14ac:dyDescent="0.15">
      <c r="AB622" s="8"/>
    </row>
    <row r="623" spans="28:28" x14ac:dyDescent="0.15">
      <c r="AB623" s="8"/>
    </row>
    <row r="624" spans="28:28" x14ac:dyDescent="0.15">
      <c r="AB624" s="8"/>
    </row>
    <row r="625" spans="28:28" x14ac:dyDescent="0.15">
      <c r="AB625" s="8"/>
    </row>
    <row r="626" spans="28:28" x14ac:dyDescent="0.15">
      <c r="AB626" s="8"/>
    </row>
    <row r="627" spans="28:28" x14ac:dyDescent="0.15">
      <c r="AB627" s="8"/>
    </row>
    <row r="628" spans="28:28" x14ac:dyDescent="0.15">
      <c r="AB628" s="8"/>
    </row>
    <row r="629" spans="28:28" x14ac:dyDescent="0.15">
      <c r="AB629" s="8"/>
    </row>
    <row r="630" spans="28:28" x14ac:dyDescent="0.15">
      <c r="AB630" s="8"/>
    </row>
    <row r="631" spans="28:28" x14ac:dyDescent="0.15">
      <c r="AB631" s="8"/>
    </row>
    <row r="632" spans="28:28" x14ac:dyDescent="0.15">
      <c r="AB632" s="8"/>
    </row>
    <row r="633" spans="28:28" x14ac:dyDescent="0.15">
      <c r="AB633" s="8"/>
    </row>
    <row r="634" spans="28:28" x14ac:dyDescent="0.15">
      <c r="AB634" s="8"/>
    </row>
    <row r="635" spans="28:28" x14ac:dyDescent="0.15">
      <c r="AB635" s="8"/>
    </row>
    <row r="636" spans="28:28" x14ac:dyDescent="0.15">
      <c r="AB636" s="8"/>
    </row>
    <row r="637" spans="28:28" x14ac:dyDescent="0.15">
      <c r="AB637" s="8"/>
    </row>
    <row r="638" spans="28:28" x14ac:dyDescent="0.15">
      <c r="AB638" s="8"/>
    </row>
    <row r="639" spans="28:28" x14ac:dyDescent="0.15">
      <c r="AB639" s="8"/>
    </row>
    <row r="640" spans="28:28" x14ac:dyDescent="0.15">
      <c r="AB640" s="8"/>
    </row>
    <row r="641" spans="28:28" x14ac:dyDescent="0.15">
      <c r="AB641" s="8"/>
    </row>
    <row r="642" spans="28:28" x14ac:dyDescent="0.15">
      <c r="AB642" s="8"/>
    </row>
    <row r="643" spans="28:28" x14ac:dyDescent="0.15">
      <c r="AB643" s="8"/>
    </row>
    <row r="644" spans="28:28" x14ac:dyDescent="0.15">
      <c r="AB644" s="8"/>
    </row>
    <row r="645" spans="28:28" x14ac:dyDescent="0.15">
      <c r="AB645" s="8"/>
    </row>
    <row r="646" spans="28:28" x14ac:dyDescent="0.15">
      <c r="AB646" s="8"/>
    </row>
    <row r="647" spans="28:28" x14ac:dyDescent="0.15">
      <c r="AB647" s="8"/>
    </row>
    <row r="648" spans="28:28" x14ac:dyDescent="0.15">
      <c r="AB648" s="8"/>
    </row>
    <row r="649" spans="28:28" x14ac:dyDescent="0.15">
      <c r="AB649" s="8"/>
    </row>
    <row r="650" spans="28:28" x14ac:dyDescent="0.15">
      <c r="AB650" s="8"/>
    </row>
    <row r="651" spans="28:28" x14ac:dyDescent="0.15">
      <c r="AB651" s="8"/>
    </row>
    <row r="652" spans="28:28" x14ac:dyDescent="0.15">
      <c r="AB652" s="8"/>
    </row>
    <row r="653" spans="28:28" x14ac:dyDescent="0.15">
      <c r="AB653" s="8"/>
    </row>
    <row r="654" spans="28:28" x14ac:dyDescent="0.15">
      <c r="AB654" s="8"/>
    </row>
    <row r="655" spans="28:28" x14ac:dyDescent="0.15">
      <c r="AB655" s="8"/>
    </row>
    <row r="656" spans="28:28" x14ac:dyDescent="0.15">
      <c r="AB656" s="8"/>
    </row>
    <row r="657" spans="28:28" x14ac:dyDescent="0.15">
      <c r="AB657" s="8"/>
    </row>
    <row r="658" spans="28:28" x14ac:dyDescent="0.15">
      <c r="AB658" s="8"/>
    </row>
    <row r="659" spans="28:28" x14ac:dyDescent="0.15">
      <c r="AB659" s="8"/>
    </row>
    <row r="660" spans="28:28" x14ac:dyDescent="0.15">
      <c r="AB660" s="8"/>
    </row>
    <row r="661" spans="28:28" x14ac:dyDescent="0.15">
      <c r="AB661" s="8"/>
    </row>
    <row r="662" spans="28:28" x14ac:dyDescent="0.15">
      <c r="AB662" s="8"/>
    </row>
    <row r="663" spans="28:28" x14ac:dyDescent="0.15">
      <c r="AB663" s="8"/>
    </row>
    <row r="664" spans="28:28" x14ac:dyDescent="0.15">
      <c r="AB664" s="8"/>
    </row>
    <row r="665" spans="28:28" x14ac:dyDescent="0.15">
      <c r="AB665" s="8"/>
    </row>
    <row r="666" spans="28:28" x14ac:dyDescent="0.15">
      <c r="AB666" s="8"/>
    </row>
    <row r="667" spans="28:28" x14ac:dyDescent="0.15">
      <c r="AB667" s="8"/>
    </row>
    <row r="668" spans="28:28" x14ac:dyDescent="0.15">
      <c r="AB668" s="8"/>
    </row>
    <row r="669" spans="28:28" x14ac:dyDescent="0.15">
      <c r="AB669" s="8"/>
    </row>
    <row r="670" spans="28:28" x14ac:dyDescent="0.15">
      <c r="AB670" s="8"/>
    </row>
    <row r="671" spans="28:28" x14ac:dyDescent="0.15">
      <c r="AB671" s="8"/>
    </row>
    <row r="672" spans="28:28" x14ac:dyDescent="0.15">
      <c r="AB672" s="8"/>
    </row>
    <row r="673" spans="28:28" x14ac:dyDescent="0.15">
      <c r="AB673" s="8"/>
    </row>
    <row r="674" spans="28:28" x14ac:dyDescent="0.15">
      <c r="AB674" s="8"/>
    </row>
    <row r="675" spans="28:28" x14ac:dyDescent="0.15">
      <c r="AB675" s="8"/>
    </row>
    <row r="676" spans="28:28" x14ac:dyDescent="0.15">
      <c r="AB676" s="8"/>
    </row>
    <row r="677" spans="28:28" x14ac:dyDescent="0.15">
      <c r="AB677" s="8"/>
    </row>
    <row r="678" spans="28:28" x14ac:dyDescent="0.15">
      <c r="AB678" s="8"/>
    </row>
    <row r="679" spans="28:28" x14ac:dyDescent="0.15">
      <c r="AB679" s="8"/>
    </row>
    <row r="680" spans="28:28" x14ac:dyDescent="0.15">
      <c r="AB680" s="8"/>
    </row>
    <row r="681" spans="28:28" x14ac:dyDescent="0.15">
      <c r="AB681" s="8"/>
    </row>
    <row r="682" spans="28:28" x14ac:dyDescent="0.15">
      <c r="AB682" s="8"/>
    </row>
    <row r="683" spans="28:28" x14ac:dyDescent="0.15">
      <c r="AB683" s="8"/>
    </row>
    <row r="684" spans="28:28" x14ac:dyDescent="0.15">
      <c r="AB684" s="8"/>
    </row>
    <row r="685" spans="28:28" x14ac:dyDescent="0.15">
      <c r="AB685" s="8"/>
    </row>
    <row r="686" spans="28:28" x14ac:dyDescent="0.15">
      <c r="AB686" s="8"/>
    </row>
    <row r="687" spans="28:28" x14ac:dyDescent="0.15">
      <c r="AB687" s="8"/>
    </row>
    <row r="688" spans="28:28" x14ac:dyDescent="0.15">
      <c r="AB688" s="8"/>
    </row>
    <row r="689" spans="28:28" x14ac:dyDescent="0.15">
      <c r="AB689" s="8"/>
    </row>
    <row r="690" spans="28:28" x14ac:dyDescent="0.15">
      <c r="AB690" s="8"/>
    </row>
    <row r="691" spans="28:28" x14ac:dyDescent="0.15">
      <c r="AB691" s="8"/>
    </row>
    <row r="692" spans="28:28" x14ac:dyDescent="0.15">
      <c r="AB692" s="8"/>
    </row>
    <row r="693" spans="28:28" x14ac:dyDescent="0.15">
      <c r="AB693" s="8"/>
    </row>
    <row r="694" spans="28:28" x14ac:dyDescent="0.15">
      <c r="AB694" s="8"/>
    </row>
    <row r="695" spans="28:28" x14ac:dyDescent="0.15">
      <c r="AB695" s="8"/>
    </row>
    <row r="696" spans="28:28" x14ac:dyDescent="0.15">
      <c r="AB696" s="8"/>
    </row>
    <row r="697" spans="28:28" x14ac:dyDescent="0.15">
      <c r="AB697" s="8"/>
    </row>
    <row r="698" spans="28:28" x14ac:dyDescent="0.15">
      <c r="AB698" s="8"/>
    </row>
    <row r="699" spans="28:28" x14ac:dyDescent="0.15">
      <c r="AB699" s="8"/>
    </row>
    <row r="700" spans="28:28" x14ac:dyDescent="0.15">
      <c r="AB700" s="8"/>
    </row>
    <row r="701" spans="28:28" x14ac:dyDescent="0.15">
      <c r="AB701" s="8"/>
    </row>
    <row r="702" spans="28:28" x14ac:dyDescent="0.15">
      <c r="AB702" s="8"/>
    </row>
    <row r="703" spans="28:28" x14ac:dyDescent="0.15">
      <c r="AB703" s="8"/>
    </row>
    <row r="704" spans="28:28" x14ac:dyDescent="0.15">
      <c r="AB704" s="8"/>
    </row>
    <row r="705" spans="28:28" x14ac:dyDescent="0.15">
      <c r="AB705" s="8"/>
    </row>
    <row r="706" spans="28:28" x14ac:dyDescent="0.15">
      <c r="AB706" s="8"/>
    </row>
    <row r="707" spans="28:28" x14ac:dyDescent="0.15">
      <c r="AB707" s="8"/>
    </row>
    <row r="708" spans="28:28" x14ac:dyDescent="0.15">
      <c r="AB708" s="8"/>
    </row>
    <row r="709" spans="28:28" x14ac:dyDescent="0.15">
      <c r="AB709" s="8"/>
    </row>
    <row r="710" spans="28:28" x14ac:dyDescent="0.15">
      <c r="AB710" s="8"/>
    </row>
    <row r="711" spans="28:28" x14ac:dyDescent="0.15">
      <c r="AB711" s="8"/>
    </row>
    <row r="712" spans="28:28" x14ac:dyDescent="0.15">
      <c r="AB712" s="8"/>
    </row>
    <row r="713" spans="28:28" x14ac:dyDescent="0.15">
      <c r="AB713" s="8"/>
    </row>
    <row r="714" spans="28:28" x14ac:dyDescent="0.15">
      <c r="AB714" s="8"/>
    </row>
    <row r="715" spans="28:28" x14ac:dyDescent="0.15">
      <c r="AB715" s="8"/>
    </row>
    <row r="716" spans="28:28" x14ac:dyDescent="0.15">
      <c r="AB716" s="8"/>
    </row>
    <row r="717" spans="28:28" x14ac:dyDescent="0.15">
      <c r="AB717" s="8"/>
    </row>
    <row r="718" spans="28:28" x14ac:dyDescent="0.15">
      <c r="AB718" s="8"/>
    </row>
    <row r="719" spans="28:28" x14ac:dyDescent="0.15">
      <c r="AB719" s="8"/>
    </row>
    <row r="720" spans="28:28" x14ac:dyDescent="0.15">
      <c r="AB720" s="8"/>
    </row>
    <row r="721" spans="28:28" x14ac:dyDescent="0.15">
      <c r="AB721" s="8"/>
    </row>
    <row r="722" spans="28:28" x14ac:dyDescent="0.15">
      <c r="AB722" s="8"/>
    </row>
    <row r="723" spans="28:28" x14ac:dyDescent="0.15">
      <c r="AB723" s="8"/>
    </row>
    <row r="724" spans="28:28" x14ac:dyDescent="0.15">
      <c r="AB724" s="8"/>
    </row>
    <row r="725" spans="28:28" x14ac:dyDescent="0.15">
      <c r="AB725" s="8"/>
    </row>
    <row r="726" spans="28:28" x14ac:dyDescent="0.15">
      <c r="AB726" s="8"/>
    </row>
    <row r="727" spans="28:28" x14ac:dyDescent="0.15">
      <c r="AB727" s="8"/>
    </row>
    <row r="728" spans="28:28" x14ac:dyDescent="0.15">
      <c r="AB728" s="8"/>
    </row>
    <row r="729" spans="28:28" x14ac:dyDescent="0.15">
      <c r="AB729" s="8"/>
    </row>
    <row r="730" spans="28:28" x14ac:dyDescent="0.15">
      <c r="AB730" s="8"/>
    </row>
    <row r="731" spans="28:28" x14ac:dyDescent="0.15">
      <c r="AB731" s="8"/>
    </row>
    <row r="732" spans="28:28" x14ac:dyDescent="0.15">
      <c r="AB732" s="8"/>
    </row>
    <row r="733" spans="28:28" x14ac:dyDescent="0.15">
      <c r="AB733" s="8"/>
    </row>
    <row r="734" spans="28:28" x14ac:dyDescent="0.15">
      <c r="AB734" s="8"/>
    </row>
    <row r="735" spans="28:28" x14ac:dyDescent="0.15">
      <c r="AB735" s="8"/>
    </row>
    <row r="736" spans="28:28" x14ac:dyDescent="0.15">
      <c r="AB736" s="8"/>
    </row>
    <row r="737" spans="28:28" x14ac:dyDescent="0.15">
      <c r="AB737" s="8"/>
    </row>
    <row r="738" spans="28:28" x14ac:dyDescent="0.15">
      <c r="AB738" s="8"/>
    </row>
    <row r="739" spans="28:28" x14ac:dyDescent="0.15">
      <c r="AB739" s="8"/>
    </row>
    <row r="740" spans="28:28" x14ac:dyDescent="0.15">
      <c r="AB740" s="8"/>
    </row>
    <row r="741" spans="28:28" x14ac:dyDescent="0.15">
      <c r="AB741" s="8"/>
    </row>
    <row r="742" spans="28:28" x14ac:dyDescent="0.15">
      <c r="AB742" s="8"/>
    </row>
    <row r="743" spans="28:28" x14ac:dyDescent="0.15">
      <c r="AB743" s="8"/>
    </row>
    <row r="744" spans="28:28" x14ac:dyDescent="0.15">
      <c r="AB744" s="8"/>
    </row>
    <row r="745" spans="28:28" x14ac:dyDescent="0.15">
      <c r="AB745" s="8"/>
    </row>
    <row r="746" spans="28:28" x14ac:dyDescent="0.15">
      <c r="AB746" s="8"/>
    </row>
    <row r="747" spans="28:28" x14ac:dyDescent="0.15">
      <c r="AB747" s="8"/>
    </row>
    <row r="748" spans="28:28" x14ac:dyDescent="0.15">
      <c r="AB748" s="8"/>
    </row>
    <row r="749" spans="28:28" x14ac:dyDescent="0.15">
      <c r="AB749" s="8"/>
    </row>
    <row r="750" spans="28:28" x14ac:dyDescent="0.15">
      <c r="AB750" s="8"/>
    </row>
    <row r="751" spans="28:28" x14ac:dyDescent="0.15">
      <c r="AB751" s="8"/>
    </row>
    <row r="752" spans="28:28" x14ac:dyDescent="0.15">
      <c r="AB752" s="8"/>
    </row>
    <row r="753" spans="28:28" x14ac:dyDescent="0.15">
      <c r="AB753" s="8"/>
    </row>
    <row r="754" spans="28:28" x14ac:dyDescent="0.15">
      <c r="AB754" s="8"/>
    </row>
    <row r="755" spans="28:28" x14ac:dyDescent="0.15">
      <c r="AB755" s="8"/>
    </row>
    <row r="756" spans="28:28" x14ac:dyDescent="0.15">
      <c r="AB756" s="8"/>
    </row>
    <row r="757" spans="28:28" x14ac:dyDescent="0.15">
      <c r="AB757" s="8"/>
    </row>
    <row r="758" spans="28:28" x14ac:dyDescent="0.15">
      <c r="AB758" s="8"/>
    </row>
    <row r="759" spans="28:28" x14ac:dyDescent="0.15">
      <c r="AB759" s="8"/>
    </row>
    <row r="760" spans="28:28" x14ac:dyDescent="0.15">
      <c r="AB760" s="8"/>
    </row>
    <row r="761" spans="28:28" x14ac:dyDescent="0.15">
      <c r="AB761" s="8"/>
    </row>
    <row r="762" spans="28:28" x14ac:dyDescent="0.15">
      <c r="AB762" s="8"/>
    </row>
    <row r="763" spans="28:28" x14ac:dyDescent="0.15">
      <c r="AB763" s="8"/>
    </row>
    <row r="764" spans="28:28" x14ac:dyDescent="0.15">
      <c r="AB764" s="8"/>
    </row>
    <row r="765" spans="28:28" x14ac:dyDescent="0.15">
      <c r="AB765" s="8"/>
    </row>
    <row r="766" spans="28:28" x14ac:dyDescent="0.15">
      <c r="AB766" s="8"/>
    </row>
    <row r="767" spans="28:28" x14ac:dyDescent="0.15">
      <c r="AB767" s="8"/>
    </row>
    <row r="768" spans="28:28" x14ac:dyDescent="0.15">
      <c r="AB768" s="8"/>
    </row>
    <row r="769" spans="28:28" x14ac:dyDescent="0.15">
      <c r="AB769" s="8"/>
    </row>
    <row r="770" spans="28:28" x14ac:dyDescent="0.15">
      <c r="AB770" s="8"/>
    </row>
    <row r="771" spans="28:28" x14ac:dyDescent="0.15">
      <c r="AB771" s="8"/>
    </row>
    <row r="772" spans="28:28" x14ac:dyDescent="0.15">
      <c r="AB772" s="8"/>
    </row>
    <row r="773" spans="28:28" x14ac:dyDescent="0.15">
      <c r="AB773" s="8"/>
    </row>
    <row r="774" spans="28:28" x14ac:dyDescent="0.15">
      <c r="AB774" s="8"/>
    </row>
    <row r="775" spans="28:28" x14ac:dyDescent="0.15">
      <c r="AB775" s="8"/>
    </row>
    <row r="776" spans="28:28" x14ac:dyDescent="0.15">
      <c r="AB776" s="8"/>
    </row>
    <row r="777" spans="28:28" x14ac:dyDescent="0.15">
      <c r="AB777" s="8"/>
    </row>
    <row r="778" spans="28:28" x14ac:dyDescent="0.15">
      <c r="AB778" s="8"/>
    </row>
    <row r="779" spans="28:28" x14ac:dyDescent="0.15">
      <c r="AB779" s="8"/>
    </row>
    <row r="780" spans="28:28" x14ac:dyDescent="0.15">
      <c r="AB780" s="8"/>
    </row>
    <row r="781" spans="28:28" x14ac:dyDescent="0.15">
      <c r="AB781" s="8"/>
    </row>
    <row r="782" spans="28:28" x14ac:dyDescent="0.15">
      <c r="AB782" s="8"/>
    </row>
    <row r="783" spans="28:28" x14ac:dyDescent="0.15">
      <c r="AB783" s="8"/>
    </row>
    <row r="784" spans="28:28" x14ac:dyDescent="0.15">
      <c r="AB784" s="8"/>
    </row>
    <row r="785" spans="28:28" x14ac:dyDescent="0.15">
      <c r="AB785" s="8"/>
    </row>
    <row r="786" spans="28:28" x14ac:dyDescent="0.15">
      <c r="AB786" s="8"/>
    </row>
    <row r="787" spans="28:28" x14ac:dyDescent="0.15">
      <c r="AB787" s="8"/>
    </row>
    <row r="788" spans="28:28" x14ac:dyDescent="0.15">
      <c r="AB788" s="8"/>
    </row>
    <row r="789" spans="28:28" x14ac:dyDescent="0.15">
      <c r="AB789" s="8"/>
    </row>
    <row r="790" spans="28:28" x14ac:dyDescent="0.15">
      <c r="AB790" s="8"/>
    </row>
    <row r="791" spans="28:28" x14ac:dyDescent="0.15">
      <c r="AB791" s="8"/>
    </row>
    <row r="792" spans="28:28" x14ac:dyDescent="0.15">
      <c r="AB792" s="8"/>
    </row>
    <row r="793" spans="28:28" x14ac:dyDescent="0.15">
      <c r="AB793" s="8"/>
    </row>
    <row r="794" spans="28:28" x14ac:dyDescent="0.15">
      <c r="AB794" s="8"/>
    </row>
    <row r="795" spans="28:28" x14ac:dyDescent="0.15">
      <c r="AB795" s="8"/>
    </row>
    <row r="796" spans="28:28" x14ac:dyDescent="0.15">
      <c r="AB796" s="8"/>
    </row>
    <row r="797" spans="28:28" x14ac:dyDescent="0.15">
      <c r="AB797" s="8"/>
    </row>
    <row r="798" spans="28:28" x14ac:dyDescent="0.15">
      <c r="AB798" s="8"/>
    </row>
    <row r="799" spans="28:28" x14ac:dyDescent="0.15">
      <c r="AB799" s="8"/>
    </row>
    <row r="800" spans="28:28" x14ac:dyDescent="0.15">
      <c r="AB800" s="8"/>
    </row>
    <row r="801" spans="28:28" x14ac:dyDescent="0.15">
      <c r="AB801" s="8"/>
    </row>
    <row r="802" spans="28:28" x14ac:dyDescent="0.15">
      <c r="AB802" s="8"/>
    </row>
    <row r="803" spans="28:28" x14ac:dyDescent="0.15">
      <c r="AB803" s="8"/>
    </row>
    <row r="804" spans="28:28" x14ac:dyDescent="0.15">
      <c r="AB804" s="8"/>
    </row>
    <row r="805" spans="28:28" x14ac:dyDescent="0.15">
      <c r="AB805" s="8"/>
    </row>
    <row r="806" spans="28:28" x14ac:dyDescent="0.15">
      <c r="AB806" s="8"/>
    </row>
    <row r="807" spans="28:28" x14ac:dyDescent="0.15">
      <c r="AB807" s="8"/>
    </row>
    <row r="808" spans="28:28" x14ac:dyDescent="0.15">
      <c r="AB808" s="8"/>
    </row>
    <row r="809" spans="28:28" x14ac:dyDescent="0.15">
      <c r="AB809" s="8"/>
    </row>
    <row r="810" spans="28:28" x14ac:dyDescent="0.15">
      <c r="AB810" s="8"/>
    </row>
    <row r="811" spans="28:28" x14ac:dyDescent="0.15">
      <c r="AB811" s="8"/>
    </row>
    <row r="812" spans="28:28" x14ac:dyDescent="0.15">
      <c r="AB812" s="8"/>
    </row>
    <row r="813" spans="28:28" x14ac:dyDescent="0.15">
      <c r="AB813" s="8"/>
    </row>
    <row r="814" spans="28:28" x14ac:dyDescent="0.15">
      <c r="AB814" s="8"/>
    </row>
    <row r="815" spans="28:28" x14ac:dyDescent="0.15">
      <c r="AB815" s="8"/>
    </row>
    <row r="816" spans="28:28" x14ac:dyDescent="0.15">
      <c r="AB816" s="8"/>
    </row>
    <row r="817" spans="28:28" x14ac:dyDescent="0.15">
      <c r="AB817" s="8"/>
    </row>
    <row r="818" spans="28:28" x14ac:dyDescent="0.15">
      <c r="AB818" s="8"/>
    </row>
    <row r="819" spans="28:28" x14ac:dyDescent="0.15">
      <c r="AB819" s="8"/>
    </row>
    <row r="820" spans="28:28" x14ac:dyDescent="0.15">
      <c r="AB820" s="8"/>
    </row>
    <row r="821" spans="28:28" x14ac:dyDescent="0.15">
      <c r="AB821" s="8"/>
    </row>
    <row r="822" spans="28:28" x14ac:dyDescent="0.15">
      <c r="AB822" s="8"/>
    </row>
    <row r="823" spans="28:28" x14ac:dyDescent="0.15">
      <c r="AB823" s="8"/>
    </row>
    <row r="824" spans="28:28" x14ac:dyDescent="0.15">
      <c r="AB824" s="8"/>
    </row>
    <row r="825" spans="28:28" x14ac:dyDescent="0.15">
      <c r="AB825" s="8"/>
    </row>
    <row r="826" spans="28:28" x14ac:dyDescent="0.15">
      <c r="AB826" s="8"/>
    </row>
    <row r="827" spans="28:28" x14ac:dyDescent="0.15">
      <c r="AB827" s="8"/>
    </row>
    <row r="828" spans="28:28" x14ac:dyDescent="0.15">
      <c r="AB828" s="8"/>
    </row>
    <row r="829" spans="28:28" x14ac:dyDescent="0.15">
      <c r="AB829" s="8"/>
    </row>
    <row r="830" spans="28:28" x14ac:dyDescent="0.15">
      <c r="AB830" s="8"/>
    </row>
    <row r="831" spans="28:28" x14ac:dyDescent="0.15">
      <c r="AB831" s="8"/>
    </row>
    <row r="832" spans="28:28" x14ac:dyDescent="0.15">
      <c r="AB832" s="8"/>
    </row>
    <row r="833" spans="28:28" x14ac:dyDescent="0.15">
      <c r="AB833" s="8"/>
    </row>
    <row r="834" spans="28:28" x14ac:dyDescent="0.15">
      <c r="AB834" s="8"/>
    </row>
    <row r="835" spans="28:28" x14ac:dyDescent="0.15">
      <c r="AB835" s="8"/>
    </row>
    <row r="836" spans="28:28" x14ac:dyDescent="0.15">
      <c r="AB836" s="8"/>
    </row>
    <row r="837" spans="28:28" x14ac:dyDescent="0.15">
      <c r="AB837" s="8"/>
    </row>
    <row r="838" spans="28:28" x14ac:dyDescent="0.15">
      <c r="AB838" s="8"/>
    </row>
    <row r="839" spans="28:28" x14ac:dyDescent="0.15">
      <c r="AB839" s="8"/>
    </row>
    <row r="840" spans="28:28" x14ac:dyDescent="0.15">
      <c r="AB840" s="8"/>
    </row>
    <row r="841" spans="28:28" x14ac:dyDescent="0.15">
      <c r="AB841" s="8"/>
    </row>
    <row r="842" spans="28:28" x14ac:dyDescent="0.15">
      <c r="AB842" s="8"/>
    </row>
    <row r="843" spans="28:28" x14ac:dyDescent="0.15">
      <c r="AB843" s="8"/>
    </row>
    <row r="844" spans="28:28" x14ac:dyDescent="0.15">
      <c r="AB844" s="8"/>
    </row>
    <row r="845" spans="28:28" x14ac:dyDescent="0.15">
      <c r="AB845" s="8"/>
    </row>
    <row r="846" spans="28:28" x14ac:dyDescent="0.15">
      <c r="AB846" s="8"/>
    </row>
    <row r="847" spans="28:28" x14ac:dyDescent="0.15">
      <c r="AB847" s="8"/>
    </row>
    <row r="848" spans="28:28" x14ac:dyDescent="0.15">
      <c r="AB848" s="8"/>
    </row>
    <row r="849" spans="28:28" x14ac:dyDescent="0.15">
      <c r="AB849" s="8"/>
    </row>
    <row r="850" spans="28:28" x14ac:dyDescent="0.15">
      <c r="AB850" s="8"/>
    </row>
    <row r="851" spans="28:28" x14ac:dyDescent="0.15">
      <c r="AB851" s="8"/>
    </row>
    <row r="852" spans="28:28" x14ac:dyDescent="0.15">
      <c r="AB852" s="8"/>
    </row>
    <row r="853" spans="28:28" x14ac:dyDescent="0.15">
      <c r="AB853" s="8"/>
    </row>
    <row r="854" spans="28:28" x14ac:dyDescent="0.15">
      <c r="AB854" s="8"/>
    </row>
    <row r="855" spans="28:28" x14ac:dyDescent="0.15">
      <c r="AB855" s="8"/>
    </row>
    <row r="856" spans="28:28" x14ac:dyDescent="0.15">
      <c r="AB856" s="8"/>
    </row>
    <row r="857" spans="28:28" x14ac:dyDescent="0.15">
      <c r="AB857" s="8"/>
    </row>
    <row r="858" spans="28:28" x14ac:dyDescent="0.15">
      <c r="AB858" s="8"/>
    </row>
    <row r="859" spans="28:28" x14ac:dyDescent="0.15">
      <c r="AB859" s="8"/>
    </row>
    <row r="860" spans="28:28" x14ac:dyDescent="0.15">
      <c r="AB860" s="8"/>
    </row>
    <row r="861" spans="28:28" x14ac:dyDescent="0.15">
      <c r="AB861" s="8"/>
    </row>
    <row r="862" spans="28:28" x14ac:dyDescent="0.15">
      <c r="AB862" s="8"/>
    </row>
    <row r="863" spans="28:28" x14ac:dyDescent="0.15">
      <c r="AB863" s="8"/>
    </row>
    <row r="864" spans="28:28" x14ac:dyDescent="0.15">
      <c r="AB864" s="8"/>
    </row>
    <row r="865" spans="28:28" x14ac:dyDescent="0.15">
      <c r="AB865" s="8"/>
    </row>
    <row r="866" spans="28:28" x14ac:dyDescent="0.15">
      <c r="AB866" s="8"/>
    </row>
    <row r="867" spans="28:28" x14ac:dyDescent="0.15">
      <c r="AB867" s="8"/>
    </row>
    <row r="868" spans="28:28" x14ac:dyDescent="0.15">
      <c r="AB868" s="8"/>
    </row>
    <row r="869" spans="28:28" x14ac:dyDescent="0.15">
      <c r="AB869" s="8"/>
    </row>
    <row r="870" spans="28:28" x14ac:dyDescent="0.15">
      <c r="AB870" s="8"/>
    </row>
    <row r="871" spans="28:28" x14ac:dyDescent="0.15">
      <c r="AB871" s="8"/>
    </row>
    <row r="872" spans="28:28" x14ac:dyDescent="0.15">
      <c r="AB872" s="8"/>
    </row>
    <row r="873" spans="28:28" x14ac:dyDescent="0.15">
      <c r="AB873" s="8"/>
    </row>
    <row r="874" spans="28:28" x14ac:dyDescent="0.15">
      <c r="AB874" s="8"/>
    </row>
    <row r="875" spans="28:28" x14ac:dyDescent="0.15">
      <c r="AB875" s="8"/>
    </row>
    <row r="876" spans="28:28" x14ac:dyDescent="0.15">
      <c r="AB876" s="8"/>
    </row>
    <row r="877" spans="28:28" x14ac:dyDescent="0.15">
      <c r="AB877" s="8"/>
    </row>
    <row r="878" spans="28:28" x14ac:dyDescent="0.15">
      <c r="AB878" s="8"/>
    </row>
    <row r="879" spans="28:28" x14ac:dyDescent="0.15">
      <c r="AB879" s="8"/>
    </row>
    <row r="880" spans="28:28" x14ac:dyDescent="0.15">
      <c r="AB880" s="8"/>
    </row>
    <row r="881" spans="28:28" x14ac:dyDescent="0.15">
      <c r="AB881" s="8"/>
    </row>
    <row r="882" spans="28:28" x14ac:dyDescent="0.15">
      <c r="AB882" s="8"/>
    </row>
    <row r="883" spans="28:28" x14ac:dyDescent="0.15">
      <c r="AB883" s="8"/>
    </row>
    <row r="884" spans="28:28" x14ac:dyDescent="0.15">
      <c r="AB884" s="8"/>
    </row>
    <row r="885" spans="28:28" x14ac:dyDescent="0.15">
      <c r="AB885" s="8"/>
    </row>
    <row r="886" spans="28:28" x14ac:dyDescent="0.15">
      <c r="AB886" s="8"/>
    </row>
    <row r="887" spans="28:28" x14ac:dyDescent="0.15">
      <c r="AB887" s="8"/>
    </row>
    <row r="888" spans="28:28" x14ac:dyDescent="0.15">
      <c r="AB888" s="8"/>
    </row>
    <row r="889" spans="28:28" x14ac:dyDescent="0.15">
      <c r="AB889" s="8"/>
    </row>
    <row r="890" spans="28:28" x14ac:dyDescent="0.15">
      <c r="AB890" s="8"/>
    </row>
    <row r="891" spans="28:28" x14ac:dyDescent="0.15">
      <c r="AB891" s="8"/>
    </row>
    <row r="892" spans="28:28" x14ac:dyDescent="0.15">
      <c r="AB892" s="8"/>
    </row>
    <row r="893" spans="28:28" x14ac:dyDescent="0.15">
      <c r="AB893" s="8"/>
    </row>
    <row r="894" spans="28:28" x14ac:dyDescent="0.15">
      <c r="AB894" s="8"/>
    </row>
    <row r="895" spans="28:28" x14ac:dyDescent="0.15">
      <c r="AB895" s="8"/>
    </row>
    <row r="896" spans="28:28" x14ac:dyDescent="0.15">
      <c r="AB896" s="8"/>
    </row>
    <row r="897" spans="28:28" x14ac:dyDescent="0.15">
      <c r="AB897" s="8"/>
    </row>
    <row r="898" spans="28:28" x14ac:dyDescent="0.15">
      <c r="AB898" s="8"/>
    </row>
    <row r="899" spans="28:28" x14ac:dyDescent="0.15">
      <c r="AB899" s="8"/>
    </row>
    <row r="900" spans="28:28" x14ac:dyDescent="0.15">
      <c r="AB900" s="8"/>
    </row>
    <row r="901" spans="28:28" x14ac:dyDescent="0.15">
      <c r="AB901" s="8"/>
    </row>
    <row r="902" spans="28:28" x14ac:dyDescent="0.15">
      <c r="AB902" s="8"/>
    </row>
    <row r="903" spans="28:28" x14ac:dyDescent="0.15">
      <c r="AB903" s="8"/>
    </row>
    <row r="904" spans="28:28" x14ac:dyDescent="0.15">
      <c r="AB904" s="8"/>
    </row>
    <row r="905" spans="28:28" x14ac:dyDescent="0.15">
      <c r="AB905" s="8"/>
    </row>
    <row r="906" spans="28:28" x14ac:dyDescent="0.15">
      <c r="AB906" s="8"/>
    </row>
    <row r="907" spans="28:28" x14ac:dyDescent="0.15">
      <c r="AB907" s="8"/>
    </row>
    <row r="908" spans="28:28" x14ac:dyDescent="0.15">
      <c r="AB908" s="8"/>
    </row>
    <row r="909" spans="28:28" x14ac:dyDescent="0.15">
      <c r="AB909" s="8"/>
    </row>
    <row r="910" spans="28:28" x14ac:dyDescent="0.15">
      <c r="AB910" s="8"/>
    </row>
    <row r="911" spans="28:28" x14ac:dyDescent="0.15">
      <c r="AB911" s="8"/>
    </row>
    <row r="912" spans="28:28" x14ac:dyDescent="0.15">
      <c r="AB912" s="8"/>
    </row>
    <row r="913" spans="28:28" x14ac:dyDescent="0.15">
      <c r="AB913" s="8"/>
    </row>
    <row r="914" spans="28:28" x14ac:dyDescent="0.15">
      <c r="AB914" s="8"/>
    </row>
    <row r="915" spans="28:28" x14ac:dyDescent="0.15">
      <c r="AB915" s="8"/>
    </row>
    <row r="916" spans="28:28" x14ac:dyDescent="0.15">
      <c r="AB916" s="8"/>
    </row>
    <row r="917" spans="28:28" x14ac:dyDescent="0.15">
      <c r="AB917" s="8"/>
    </row>
    <row r="918" spans="28:28" x14ac:dyDescent="0.15">
      <c r="AB918" s="8"/>
    </row>
    <row r="919" spans="28:28" x14ac:dyDescent="0.15">
      <c r="AB919" s="8"/>
    </row>
    <row r="920" spans="28:28" x14ac:dyDescent="0.15">
      <c r="AB920" s="8"/>
    </row>
    <row r="921" spans="28:28" x14ac:dyDescent="0.15">
      <c r="AB921" s="8"/>
    </row>
    <row r="922" spans="28:28" x14ac:dyDescent="0.15">
      <c r="AB922" s="8"/>
    </row>
    <row r="923" spans="28:28" x14ac:dyDescent="0.15">
      <c r="AB923" s="8"/>
    </row>
    <row r="924" spans="28:28" x14ac:dyDescent="0.15">
      <c r="AB924" s="8"/>
    </row>
    <row r="925" spans="28:28" x14ac:dyDescent="0.15">
      <c r="AB925" s="8"/>
    </row>
    <row r="926" spans="28:28" x14ac:dyDescent="0.15">
      <c r="AB926" s="8"/>
    </row>
    <row r="927" spans="28:28" x14ac:dyDescent="0.15">
      <c r="AB927" s="8"/>
    </row>
    <row r="928" spans="28:28" x14ac:dyDescent="0.15">
      <c r="AB928" s="8"/>
    </row>
    <row r="929" spans="28:28" x14ac:dyDescent="0.15">
      <c r="AB929" s="8"/>
    </row>
    <row r="930" spans="28:28" x14ac:dyDescent="0.15">
      <c r="AB930" s="8"/>
    </row>
    <row r="931" spans="28:28" x14ac:dyDescent="0.15">
      <c r="AB931" s="8"/>
    </row>
    <row r="932" spans="28:28" x14ac:dyDescent="0.15">
      <c r="AB932" s="8"/>
    </row>
    <row r="933" spans="28:28" x14ac:dyDescent="0.15">
      <c r="AB933" s="8"/>
    </row>
    <row r="934" spans="28:28" x14ac:dyDescent="0.15">
      <c r="AB934" s="8"/>
    </row>
    <row r="935" spans="28:28" x14ac:dyDescent="0.15">
      <c r="AB935" s="8"/>
    </row>
    <row r="936" spans="28:28" x14ac:dyDescent="0.15">
      <c r="AB936" s="8"/>
    </row>
    <row r="937" spans="28:28" x14ac:dyDescent="0.15">
      <c r="AB937" s="8"/>
    </row>
    <row r="938" spans="28:28" x14ac:dyDescent="0.15">
      <c r="AB938" s="8"/>
    </row>
    <row r="939" spans="28:28" x14ac:dyDescent="0.15">
      <c r="AB939" s="8"/>
    </row>
    <row r="940" spans="28:28" x14ac:dyDescent="0.15">
      <c r="AB940" s="8"/>
    </row>
    <row r="941" spans="28:28" x14ac:dyDescent="0.15">
      <c r="AB941" s="8"/>
    </row>
    <row r="942" spans="28:28" x14ac:dyDescent="0.15">
      <c r="AB942" s="8"/>
    </row>
    <row r="943" spans="28:28" x14ac:dyDescent="0.15">
      <c r="AB943" s="8"/>
    </row>
    <row r="944" spans="28:28" x14ac:dyDescent="0.15">
      <c r="AB944" s="8"/>
    </row>
    <row r="945" spans="28:28" x14ac:dyDescent="0.15">
      <c r="AB945" s="8"/>
    </row>
    <row r="946" spans="28:28" x14ac:dyDescent="0.15">
      <c r="AB946" s="8"/>
    </row>
    <row r="947" spans="28:28" x14ac:dyDescent="0.15">
      <c r="AB947" s="8"/>
    </row>
    <row r="948" spans="28:28" x14ac:dyDescent="0.15">
      <c r="AB948" s="8"/>
    </row>
    <row r="949" spans="28:28" x14ac:dyDescent="0.15">
      <c r="AB949" s="8"/>
    </row>
    <row r="950" spans="28:28" x14ac:dyDescent="0.15">
      <c r="AB950" s="8"/>
    </row>
    <row r="951" spans="28:28" x14ac:dyDescent="0.15">
      <c r="AB951" s="8"/>
    </row>
    <row r="952" spans="28:28" x14ac:dyDescent="0.15">
      <c r="AB952" s="8"/>
    </row>
    <row r="953" spans="28:28" x14ac:dyDescent="0.15">
      <c r="AB953" s="8"/>
    </row>
    <row r="954" spans="28:28" x14ac:dyDescent="0.15">
      <c r="AB954" s="8"/>
    </row>
    <row r="955" spans="28:28" x14ac:dyDescent="0.15">
      <c r="AB955" s="8"/>
    </row>
    <row r="956" spans="28:28" x14ac:dyDescent="0.15">
      <c r="AB956" s="8"/>
    </row>
    <row r="957" spans="28:28" x14ac:dyDescent="0.15">
      <c r="AB957" s="8"/>
    </row>
    <row r="958" spans="28:28" x14ac:dyDescent="0.15">
      <c r="AB958" s="8"/>
    </row>
    <row r="959" spans="28:28" x14ac:dyDescent="0.15">
      <c r="AB959" s="8"/>
    </row>
    <row r="960" spans="28:28" x14ac:dyDescent="0.15">
      <c r="AB960" s="8"/>
    </row>
    <row r="961" spans="28:28" x14ac:dyDescent="0.15">
      <c r="AB961" s="8"/>
    </row>
    <row r="962" spans="28:28" x14ac:dyDescent="0.15">
      <c r="AB962" s="8"/>
    </row>
    <row r="963" spans="28:28" x14ac:dyDescent="0.15">
      <c r="AB963" s="8"/>
    </row>
    <row r="964" spans="28:28" x14ac:dyDescent="0.15">
      <c r="AB964" s="8"/>
    </row>
    <row r="965" spans="28:28" x14ac:dyDescent="0.15">
      <c r="AB965" s="8"/>
    </row>
    <row r="966" spans="28:28" x14ac:dyDescent="0.15">
      <c r="AB966" s="8"/>
    </row>
    <row r="967" spans="28:28" x14ac:dyDescent="0.15">
      <c r="AB967" s="8"/>
    </row>
    <row r="968" spans="28:28" x14ac:dyDescent="0.15">
      <c r="AB968" s="8"/>
    </row>
    <row r="969" spans="28:28" x14ac:dyDescent="0.15">
      <c r="AB969" s="8"/>
    </row>
    <row r="970" spans="28:28" x14ac:dyDescent="0.15">
      <c r="AB970" s="8"/>
    </row>
    <row r="971" spans="28:28" x14ac:dyDescent="0.15">
      <c r="AB971" s="8"/>
    </row>
    <row r="972" spans="28:28" x14ac:dyDescent="0.15">
      <c r="AB972" s="8"/>
    </row>
    <row r="973" spans="28:28" x14ac:dyDescent="0.15">
      <c r="AB973" s="8"/>
    </row>
    <row r="974" spans="28:28" x14ac:dyDescent="0.15">
      <c r="AB974" s="8"/>
    </row>
    <row r="975" spans="28:28" x14ac:dyDescent="0.15">
      <c r="AB975" s="8"/>
    </row>
    <row r="976" spans="28:28" x14ac:dyDescent="0.15">
      <c r="AB976" s="8"/>
    </row>
    <row r="977" spans="28:28" x14ac:dyDescent="0.15">
      <c r="AB977" s="8"/>
    </row>
    <row r="978" spans="28:28" x14ac:dyDescent="0.15">
      <c r="AB978" s="8"/>
    </row>
    <row r="979" spans="28:28" x14ac:dyDescent="0.15">
      <c r="AB979" s="8"/>
    </row>
    <row r="980" spans="28:28" x14ac:dyDescent="0.15">
      <c r="AB980" s="8"/>
    </row>
    <row r="981" spans="28:28" x14ac:dyDescent="0.15">
      <c r="AB981" s="8"/>
    </row>
    <row r="982" spans="28:28" x14ac:dyDescent="0.15">
      <c r="AB982" s="8"/>
    </row>
    <row r="983" spans="28:28" x14ac:dyDescent="0.15">
      <c r="AB983" s="8"/>
    </row>
    <row r="984" spans="28:28" x14ac:dyDescent="0.15">
      <c r="AB984" s="8"/>
    </row>
    <row r="985" spans="28:28" x14ac:dyDescent="0.15">
      <c r="AB985" s="8"/>
    </row>
    <row r="986" spans="28:28" x14ac:dyDescent="0.15">
      <c r="AB986" s="8"/>
    </row>
    <row r="987" spans="28:28" x14ac:dyDescent="0.15">
      <c r="AB987" s="8"/>
    </row>
    <row r="988" spans="28:28" x14ac:dyDescent="0.15">
      <c r="AB988" s="8"/>
    </row>
  </sheetData>
  <pageMargins left="0.75000000000000011" right="0.75000000000000011" top="1" bottom="1" header="0.49" footer="0.49"/>
  <pageSetup paperSize="5" scale="40" orientation="landscape"/>
  <headerFooter>
    <oddFooter>&amp;C&amp;K000000Budget et indicateurs de performance (430-763-Me)</oddFooter>
  </headerFooter>
  <ignoredErrors>
    <ignoredError sqref="AS7" formula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DE00E-B2B5-2044-9B16-93A3617A16D9}">
  <dimension ref="B1:I144"/>
  <sheetViews>
    <sheetView zoomScale="150" zoomScaleNormal="150" zoomScalePageLayoutView="150" workbookViewId="0"/>
  </sheetViews>
  <sheetFormatPr baseColWidth="10" defaultRowHeight="16" x14ac:dyDescent="0.2"/>
  <cols>
    <col min="1" max="1" width="1.5" style="281" customWidth="1"/>
    <col min="2" max="2" width="6.33203125" style="281" customWidth="1"/>
    <col min="3" max="3" width="72.1640625" style="281" bestFit="1" customWidth="1"/>
    <col min="4" max="4" width="1.5" style="281" customWidth="1"/>
    <col min="5" max="5" width="14.83203125" style="281" bestFit="1" customWidth="1"/>
    <col min="6" max="6" width="3.5" style="281" customWidth="1"/>
    <col min="7" max="7" width="13.6640625" style="281" bestFit="1" customWidth="1"/>
    <col min="8" max="8" width="10.83203125" style="281"/>
    <col min="9" max="9" width="12.33203125" style="281" bestFit="1" customWidth="1"/>
    <col min="10" max="16384" width="10.83203125" style="281"/>
  </cols>
  <sheetData>
    <row r="1" spans="2:7" ht="17" thickBot="1" x14ac:dyDescent="0.25"/>
    <row r="2" spans="2:7" ht="23" thickTop="1" x14ac:dyDescent="0.3">
      <c r="B2" s="323"/>
      <c r="C2" s="327" t="str">
        <f>'État des Résultats'!C2</f>
        <v>Chez Traiteur moyen du Québec (2)</v>
      </c>
      <c r="D2" s="324"/>
      <c r="E2" s="457" t="s">
        <v>416</v>
      </c>
      <c r="F2" s="458"/>
      <c r="G2" s="459"/>
    </row>
    <row r="3" spans="2:7" ht="18" x14ac:dyDescent="0.25">
      <c r="B3" s="323"/>
      <c r="C3" s="434" t="s">
        <v>416</v>
      </c>
      <c r="D3" s="324"/>
      <c r="E3" s="460"/>
      <c r="F3" s="461"/>
      <c r="G3" s="462"/>
    </row>
    <row r="4" spans="2:7" ht="20" thickBot="1" x14ac:dyDescent="0.3">
      <c r="B4" s="323"/>
      <c r="C4" s="325">
        <v>44196</v>
      </c>
      <c r="D4" s="324"/>
      <c r="E4" s="463"/>
      <c r="F4" s="464"/>
      <c r="G4" s="465"/>
    </row>
    <row r="5" spans="2:7" ht="22" thickTop="1" thickBot="1" x14ac:dyDescent="0.45">
      <c r="B5" s="323"/>
      <c r="D5" s="322"/>
      <c r="E5" s="321" t="s">
        <v>390</v>
      </c>
      <c r="F5" s="320"/>
      <c r="G5" s="319" t="s">
        <v>389</v>
      </c>
    </row>
    <row r="6" spans="2:7" ht="26" thickTop="1" thickBot="1" x14ac:dyDescent="0.35">
      <c r="B6" s="289"/>
      <c r="C6" s="302" t="s">
        <v>388</v>
      </c>
      <c r="D6" s="283"/>
      <c r="E6" s="301"/>
      <c r="F6" s="300"/>
      <c r="G6" s="299"/>
    </row>
    <row r="7" spans="2:7" ht="9" customHeight="1" thickTop="1" x14ac:dyDescent="0.3">
      <c r="B7" s="289"/>
      <c r="C7" s="314"/>
      <c r="D7" s="313"/>
      <c r="E7" s="305"/>
      <c r="F7" s="304"/>
      <c r="G7" s="303"/>
    </row>
    <row r="8" spans="2:7" ht="21" x14ac:dyDescent="0.25">
      <c r="B8" s="289"/>
      <c r="C8" s="318" t="s">
        <v>387</v>
      </c>
      <c r="D8" s="313"/>
      <c r="E8" s="305"/>
      <c r="F8" s="304"/>
      <c r="G8" s="303"/>
    </row>
    <row r="9" spans="2:7" ht="10" customHeight="1" x14ac:dyDescent="0.3">
      <c r="B9" s="289"/>
      <c r="C9" s="317"/>
      <c r="D9" s="313"/>
      <c r="E9" s="305"/>
      <c r="F9" s="304"/>
      <c r="G9" s="303"/>
    </row>
    <row r="10" spans="2:7" ht="19" x14ac:dyDescent="0.25">
      <c r="B10" s="289">
        <v>1000</v>
      </c>
      <c r="C10" s="295" t="s">
        <v>386</v>
      </c>
      <c r="D10" s="283"/>
      <c r="E10" s="305"/>
      <c r="F10" s="304" t="s">
        <v>385</v>
      </c>
      <c r="G10" s="303"/>
    </row>
    <row r="11" spans="2:7" ht="17" x14ac:dyDescent="0.25">
      <c r="B11" s="289" t="s">
        <v>0</v>
      </c>
      <c r="C11" s="281" t="s">
        <v>384</v>
      </c>
      <c r="D11" s="283"/>
      <c r="E11" s="305">
        <v>0</v>
      </c>
      <c r="F11" s="304"/>
      <c r="G11" s="303">
        <v>0</v>
      </c>
    </row>
    <row r="12" spans="2:7" ht="17" x14ac:dyDescent="0.25">
      <c r="B12" s="289" t="s">
        <v>0</v>
      </c>
      <c r="C12" s="281" t="s">
        <v>383</v>
      </c>
      <c r="D12" s="283"/>
      <c r="E12" s="305">
        <f>+'Bilan d''ouverture'!E12+'État des Résultats'!AP14-('État des Résultats'!AP16+'État des Résultats'!AP21+'État des Résultats'!AP34+'État des Résultats'!AP38+'État des Résultats'!AP43)+'État des Résultats'!AS43</f>
        <v>47100.205669999945</v>
      </c>
      <c r="F12" s="304"/>
      <c r="G12" s="303">
        <v>0</v>
      </c>
    </row>
    <row r="13" spans="2:7" ht="17" x14ac:dyDescent="0.25">
      <c r="B13" s="289" t="s">
        <v>0</v>
      </c>
      <c r="C13" s="293" t="s">
        <v>0</v>
      </c>
      <c r="D13" s="283"/>
      <c r="E13" s="305" t="s">
        <v>0</v>
      </c>
      <c r="F13" s="304"/>
      <c r="G13" s="303" t="s">
        <v>0</v>
      </c>
    </row>
    <row r="14" spans="2:7" ht="19" x14ac:dyDescent="0.25">
      <c r="B14" s="289">
        <v>1100</v>
      </c>
      <c r="C14" s="295" t="s">
        <v>382</v>
      </c>
      <c r="D14" s="283"/>
      <c r="E14" s="305"/>
      <c r="F14" s="304"/>
      <c r="G14" s="303"/>
    </row>
    <row r="15" spans="2:7" ht="17" x14ac:dyDescent="0.25">
      <c r="B15" s="289" t="s">
        <v>0</v>
      </c>
      <c r="C15" s="281" t="s">
        <v>381</v>
      </c>
      <c r="D15" s="283"/>
      <c r="E15" s="305">
        <v>0</v>
      </c>
      <c r="F15" s="304"/>
      <c r="G15" s="303">
        <v>0</v>
      </c>
    </row>
    <row r="16" spans="2:7" ht="17" x14ac:dyDescent="0.25">
      <c r="B16" s="289" t="s">
        <v>0</v>
      </c>
      <c r="C16" s="281" t="s">
        <v>380</v>
      </c>
      <c r="D16" s="283"/>
      <c r="E16" s="305">
        <v>0</v>
      </c>
      <c r="F16" s="304"/>
      <c r="G16" s="303">
        <v>0</v>
      </c>
    </row>
    <row r="17" spans="2:7" ht="17" x14ac:dyDescent="0.25">
      <c r="B17" s="289" t="s">
        <v>0</v>
      </c>
      <c r="C17" s="281" t="s">
        <v>379</v>
      </c>
      <c r="D17" s="283"/>
      <c r="E17" s="305">
        <v>0</v>
      </c>
      <c r="F17" s="304"/>
      <c r="G17" s="303">
        <v>0</v>
      </c>
    </row>
    <row r="18" spans="2:7" ht="17" x14ac:dyDescent="0.25">
      <c r="B18" s="289" t="s">
        <v>0</v>
      </c>
      <c r="C18" s="281" t="s">
        <v>378</v>
      </c>
      <c r="D18" s="283"/>
      <c r="E18" s="305">
        <v>0</v>
      </c>
      <c r="F18" s="304"/>
      <c r="G18" s="303">
        <v>0</v>
      </c>
    </row>
    <row r="19" spans="2:7" ht="17" x14ac:dyDescent="0.25">
      <c r="B19" s="289" t="s">
        <v>0</v>
      </c>
      <c r="C19" s="281" t="s">
        <v>377</v>
      </c>
      <c r="D19" s="283"/>
      <c r="E19" s="305"/>
      <c r="F19" s="304"/>
      <c r="G19" s="303">
        <v>0</v>
      </c>
    </row>
    <row r="20" spans="2:7" ht="17" x14ac:dyDescent="0.25">
      <c r="B20" s="289"/>
      <c r="C20" s="293"/>
      <c r="D20" s="283"/>
      <c r="E20" s="305" t="s">
        <v>0</v>
      </c>
      <c r="F20" s="304"/>
      <c r="G20" s="303" t="s">
        <v>0</v>
      </c>
    </row>
    <row r="21" spans="2:7" ht="19" x14ac:dyDescent="0.25">
      <c r="B21" s="289">
        <v>1200</v>
      </c>
      <c r="C21" s="295" t="s">
        <v>376</v>
      </c>
      <c r="D21" s="283"/>
      <c r="E21" s="305" t="s">
        <v>0</v>
      </c>
      <c r="F21" s="304"/>
      <c r="G21" s="303" t="s">
        <v>0</v>
      </c>
    </row>
    <row r="22" spans="2:7" ht="17" x14ac:dyDescent="0.25">
      <c r="B22" s="289" t="s">
        <v>0</v>
      </c>
      <c r="C22" s="281" t="s">
        <v>375</v>
      </c>
      <c r="D22" s="283"/>
      <c r="E22" s="305">
        <v>0</v>
      </c>
      <c r="F22" s="304"/>
      <c r="G22" s="303">
        <v>0</v>
      </c>
    </row>
    <row r="23" spans="2:7" ht="17" x14ac:dyDescent="0.25">
      <c r="B23" s="289" t="s">
        <v>0</v>
      </c>
      <c r="C23" s="281" t="s">
        <v>374</v>
      </c>
      <c r="D23" s="283"/>
      <c r="E23" s="305">
        <v>0</v>
      </c>
      <c r="F23" s="304"/>
      <c r="G23" s="303">
        <v>0</v>
      </c>
    </row>
    <row r="24" spans="2:7" ht="17" x14ac:dyDescent="0.25">
      <c r="B24" s="289" t="s">
        <v>0</v>
      </c>
      <c r="C24" s="281" t="s">
        <v>373</v>
      </c>
      <c r="D24" s="283"/>
      <c r="E24" s="305">
        <v>0</v>
      </c>
      <c r="F24" s="304"/>
      <c r="G24" s="303">
        <v>0</v>
      </c>
    </row>
    <row r="25" spans="2:7" ht="17" x14ac:dyDescent="0.25">
      <c r="B25" s="289" t="s">
        <v>0</v>
      </c>
      <c r="C25" s="281" t="s">
        <v>372</v>
      </c>
      <c r="D25" s="283"/>
      <c r="E25" s="305">
        <v>0</v>
      </c>
      <c r="F25" s="304"/>
      <c r="G25" s="303">
        <v>0</v>
      </c>
    </row>
    <row r="26" spans="2:7" ht="17" x14ac:dyDescent="0.25">
      <c r="B26" s="289"/>
      <c r="C26" s="293"/>
      <c r="D26" s="283"/>
      <c r="E26" s="305" t="s">
        <v>0</v>
      </c>
      <c r="F26" s="304"/>
      <c r="G26" s="303" t="s">
        <v>0</v>
      </c>
    </row>
    <row r="27" spans="2:7" ht="19" x14ac:dyDescent="0.25">
      <c r="B27" s="289">
        <v>1300</v>
      </c>
      <c r="C27" s="295" t="s">
        <v>371</v>
      </c>
      <c r="D27" s="283"/>
      <c r="E27" s="305" t="s">
        <v>0</v>
      </c>
      <c r="F27" s="304"/>
      <c r="G27" s="303" t="s">
        <v>0</v>
      </c>
    </row>
    <row r="28" spans="2:7" ht="17" x14ac:dyDescent="0.25">
      <c r="B28" s="289" t="s">
        <v>0</v>
      </c>
      <c r="C28" s="308" t="s">
        <v>370</v>
      </c>
      <c r="D28" s="283"/>
      <c r="E28" s="305">
        <v>0</v>
      </c>
      <c r="F28" s="304"/>
      <c r="G28" s="303">
        <v>0</v>
      </c>
    </row>
    <row r="29" spans="2:7" ht="17" x14ac:dyDescent="0.25">
      <c r="B29" s="289" t="s">
        <v>0</v>
      </c>
      <c r="C29" s="308" t="s">
        <v>369</v>
      </c>
      <c r="D29" s="283"/>
      <c r="E29" s="305">
        <v>0</v>
      </c>
      <c r="F29" s="304"/>
      <c r="G29" s="303">
        <v>0</v>
      </c>
    </row>
    <row r="30" spans="2:7" ht="17" x14ac:dyDescent="0.25">
      <c r="B30" s="289" t="s">
        <v>0</v>
      </c>
      <c r="C30" s="308" t="s">
        <v>368</v>
      </c>
      <c r="D30" s="283"/>
      <c r="E30" s="305">
        <v>0</v>
      </c>
      <c r="F30" s="304"/>
      <c r="G30" s="303">
        <v>0</v>
      </c>
    </row>
    <row r="31" spans="2:7" ht="17" x14ac:dyDescent="0.25">
      <c r="B31" s="289" t="s">
        <v>0</v>
      </c>
      <c r="C31" s="308" t="s">
        <v>367</v>
      </c>
      <c r="D31" s="283"/>
      <c r="E31" s="305">
        <v>0</v>
      </c>
      <c r="F31" s="304"/>
      <c r="G31" s="303">
        <v>0</v>
      </c>
    </row>
    <row r="32" spans="2:7" ht="17" x14ac:dyDescent="0.25">
      <c r="B32" s="289" t="s">
        <v>0</v>
      </c>
      <c r="C32" s="308" t="s">
        <v>366</v>
      </c>
      <c r="D32" s="283"/>
      <c r="E32" s="305">
        <v>0</v>
      </c>
      <c r="F32" s="304"/>
      <c r="G32" s="303">
        <v>0</v>
      </c>
    </row>
    <row r="33" spans="2:9" ht="17" x14ac:dyDescent="0.25">
      <c r="B33" s="289"/>
      <c r="C33" s="308"/>
      <c r="D33" s="283"/>
      <c r="E33" s="305"/>
      <c r="F33" s="304"/>
      <c r="G33" s="303"/>
    </row>
    <row r="34" spans="2:9" ht="21" x14ac:dyDescent="0.25">
      <c r="B34" s="289"/>
      <c r="C34" s="316" t="s">
        <v>365</v>
      </c>
      <c r="D34" s="283"/>
      <c r="E34" s="305"/>
      <c r="F34" s="304"/>
      <c r="G34" s="303"/>
    </row>
    <row r="35" spans="2:9" ht="10" customHeight="1" x14ac:dyDescent="0.25">
      <c r="B35" s="289"/>
      <c r="C35" s="293"/>
      <c r="D35" s="283"/>
      <c r="E35" s="305"/>
      <c r="F35" s="304"/>
      <c r="G35" s="303"/>
    </row>
    <row r="36" spans="2:9" ht="19" x14ac:dyDescent="0.25">
      <c r="B36" s="289">
        <v>1400</v>
      </c>
      <c r="C36" s="295" t="s">
        <v>364</v>
      </c>
      <c r="D36" s="283"/>
      <c r="E36" s="305"/>
      <c r="F36" s="304"/>
      <c r="G36" s="303"/>
    </row>
    <row r="37" spans="2:9" ht="17" x14ac:dyDescent="0.25">
      <c r="B37" s="289"/>
      <c r="C37" s="315" t="s">
        <v>363</v>
      </c>
      <c r="D37" s="283"/>
      <c r="E37" s="305">
        <v>0</v>
      </c>
      <c r="F37" s="304"/>
      <c r="G37" s="303">
        <v>0</v>
      </c>
    </row>
    <row r="38" spans="2:9" ht="17" x14ac:dyDescent="0.25">
      <c r="B38" s="289"/>
      <c r="C38" s="293"/>
      <c r="D38" s="283"/>
      <c r="E38" s="305" t="s">
        <v>0</v>
      </c>
      <c r="F38" s="304"/>
      <c r="G38" s="303" t="s">
        <v>0</v>
      </c>
    </row>
    <row r="39" spans="2:9" ht="19" x14ac:dyDescent="0.25">
      <c r="B39" s="289">
        <v>1500</v>
      </c>
      <c r="C39" s="295" t="s">
        <v>362</v>
      </c>
      <c r="D39" s="283"/>
      <c r="E39" s="305" t="s">
        <v>0</v>
      </c>
      <c r="F39" s="304"/>
      <c r="G39" s="303" t="s">
        <v>0</v>
      </c>
    </row>
    <row r="40" spans="2:9" ht="17" x14ac:dyDescent="0.25">
      <c r="B40" s="289" t="s">
        <v>361</v>
      </c>
      <c r="C40" s="281" t="s">
        <v>360</v>
      </c>
      <c r="D40" s="283"/>
      <c r="E40" s="305">
        <v>0</v>
      </c>
      <c r="F40" s="304"/>
      <c r="G40" s="303">
        <v>0</v>
      </c>
    </row>
    <row r="41" spans="2:9" ht="17" x14ac:dyDescent="0.25">
      <c r="B41" s="289" t="s">
        <v>0</v>
      </c>
      <c r="C41" s="281" t="s">
        <v>359</v>
      </c>
      <c r="D41" s="283"/>
      <c r="E41" s="305">
        <v>0</v>
      </c>
      <c r="F41" s="304"/>
      <c r="G41" s="303">
        <v>0</v>
      </c>
    </row>
    <row r="42" spans="2:9" ht="17" x14ac:dyDescent="0.25">
      <c r="B42" s="289" t="s">
        <v>0</v>
      </c>
      <c r="C42" s="281" t="s">
        <v>358</v>
      </c>
      <c r="D42" s="283"/>
      <c r="E42" s="305">
        <v>0</v>
      </c>
      <c r="F42" s="304"/>
      <c r="G42" s="303">
        <v>0</v>
      </c>
    </row>
    <row r="43" spans="2:9" ht="17" x14ac:dyDescent="0.25">
      <c r="B43" s="289" t="s">
        <v>0</v>
      </c>
      <c r="C43" s="281" t="s">
        <v>357</v>
      </c>
      <c r="D43" s="283"/>
      <c r="E43" s="305">
        <v>0</v>
      </c>
      <c r="F43" s="304"/>
      <c r="G43" s="303">
        <v>0</v>
      </c>
    </row>
    <row r="44" spans="2:9" ht="17" x14ac:dyDescent="0.25">
      <c r="B44" s="289" t="s">
        <v>0</v>
      </c>
      <c r="C44" s="281" t="s">
        <v>356</v>
      </c>
      <c r="D44" s="283"/>
      <c r="E44" s="305">
        <v>0</v>
      </c>
      <c r="F44" s="304"/>
      <c r="G44" s="303">
        <v>0</v>
      </c>
    </row>
    <row r="45" spans="2:9" ht="17" x14ac:dyDescent="0.25">
      <c r="B45" s="289" t="s">
        <v>0</v>
      </c>
      <c r="C45" s="281" t="s">
        <v>355</v>
      </c>
      <c r="D45" s="283"/>
      <c r="E45" s="305">
        <f>'Bilan d''ouverture'!E45</f>
        <v>41425.620000000003</v>
      </c>
      <c r="F45" s="304"/>
      <c r="G45" s="303">
        <v>0</v>
      </c>
    </row>
    <row r="46" spans="2:9" ht="17" x14ac:dyDescent="0.25">
      <c r="B46" s="289" t="s">
        <v>0</v>
      </c>
      <c r="C46" s="281" t="s">
        <v>354</v>
      </c>
      <c r="D46" s="283"/>
      <c r="E46" s="305">
        <v>0</v>
      </c>
      <c r="F46" s="304"/>
      <c r="G46" s="303">
        <f>'État des Résultats'!AP39</f>
        <v>4142.5618999999997</v>
      </c>
      <c r="I46" s="412"/>
    </row>
    <row r="47" spans="2:9" ht="17" x14ac:dyDescent="0.25">
      <c r="B47" s="289" t="s">
        <v>0</v>
      </c>
      <c r="C47" s="281" t="s">
        <v>353</v>
      </c>
      <c r="D47" s="283"/>
      <c r="E47" s="305">
        <v>0</v>
      </c>
      <c r="F47" s="304"/>
      <c r="G47" s="303">
        <v>0</v>
      </c>
    </row>
    <row r="48" spans="2:9" ht="17" x14ac:dyDescent="0.25">
      <c r="B48" s="289" t="s">
        <v>0</v>
      </c>
      <c r="C48" s="281" t="s">
        <v>352</v>
      </c>
      <c r="D48" s="283"/>
      <c r="E48" s="305">
        <v>0</v>
      </c>
      <c r="F48" s="304"/>
      <c r="G48" s="303">
        <v>0</v>
      </c>
    </row>
    <row r="49" spans="2:7" ht="17" x14ac:dyDescent="0.25">
      <c r="B49" s="289" t="s">
        <v>0</v>
      </c>
      <c r="C49" s="281" t="s">
        <v>351</v>
      </c>
      <c r="D49" s="283"/>
      <c r="E49" s="305">
        <v>0</v>
      </c>
      <c r="F49" s="304"/>
      <c r="G49" s="303">
        <v>0</v>
      </c>
    </row>
    <row r="50" spans="2:7" ht="17" x14ac:dyDescent="0.25">
      <c r="B50" s="289" t="s">
        <v>0</v>
      </c>
      <c r="C50" s="281" t="s">
        <v>350</v>
      </c>
      <c r="D50" s="283"/>
      <c r="E50" s="305">
        <v>0</v>
      </c>
      <c r="F50" s="304"/>
      <c r="G50" s="303">
        <v>0</v>
      </c>
    </row>
    <row r="51" spans="2:7" ht="17" x14ac:dyDescent="0.25">
      <c r="B51" s="289" t="s">
        <v>0</v>
      </c>
      <c r="C51" s="281" t="s">
        <v>349</v>
      </c>
      <c r="D51" s="283"/>
      <c r="E51" s="305">
        <v>0</v>
      </c>
      <c r="F51" s="304"/>
      <c r="G51" s="303">
        <v>0</v>
      </c>
    </row>
    <row r="52" spans="2:7" ht="17" x14ac:dyDescent="0.25">
      <c r="B52" s="289" t="s">
        <v>0</v>
      </c>
      <c r="C52" s="281" t="s">
        <v>348</v>
      </c>
      <c r="D52" s="283"/>
      <c r="E52" s="305">
        <v>0</v>
      </c>
      <c r="F52" s="304"/>
      <c r="G52" s="303">
        <v>0</v>
      </c>
    </row>
    <row r="53" spans="2:7" ht="17" x14ac:dyDescent="0.25">
      <c r="B53" s="289"/>
      <c r="C53" s="293"/>
      <c r="D53" s="283"/>
      <c r="E53" s="305" t="s">
        <v>0</v>
      </c>
      <c r="F53" s="304"/>
      <c r="G53" s="303" t="s">
        <v>0</v>
      </c>
    </row>
    <row r="54" spans="2:7" ht="19" x14ac:dyDescent="0.25">
      <c r="B54" s="289">
        <v>1600</v>
      </c>
      <c r="C54" s="295" t="s">
        <v>347</v>
      </c>
      <c r="D54" s="283"/>
      <c r="E54" s="305" t="s">
        <v>0</v>
      </c>
      <c r="F54" s="304"/>
      <c r="G54" s="303" t="s">
        <v>0</v>
      </c>
    </row>
    <row r="55" spans="2:7" ht="17" x14ac:dyDescent="0.25">
      <c r="B55" s="289" t="s">
        <v>0</v>
      </c>
      <c r="C55" s="281" t="s">
        <v>346</v>
      </c>
      <c r="D55" s="283"/>
      <c r="E55" s="305">
        <v>0</v>
      </c>
      <c r="F55" s="304"/>
      <c r="G55" s="303">
        <v>0</v>
      </c>
    </row>
    <row r="56" spans="2:7" ht="17" x14ac:dyDescent="0.25">
      <c r="B56" s="289" t="s">
        <v>0</v>
      </c>
      <c r="C56" s="281" t="s">
        <v>345</v>
      </c>
      <c r="D56" s="283"/>
      <c r="E56" s="305">
        <v>0</v>
      </c>
      <c r="F56" s="304"/>
      <c r="G56" s="303">
        <v>0</v>
      </c>
    </row>
    <row r="57" spans="2:7" ht="17" x14ac:dyDescent="0.25">
      <c r="B57" s="289" t="s">
        <v>0</v>
      </c>
      <c r="C57" s="281" t="s">
        <v>344</v>
      </c>
      <c r="D57" s="283"/>
      <c r="E57" s="305">
        <v>0</v>
      </c>
      <c r="F57" s="304"/>
      <c r="G57" s="303">
        <v>0</v>
      </c>
    </row>
    <row r="58" spans="2:7" ht="17" x14ac:dyDescent="0.25">
      <c r="B58" s="289" t="s">
        <v>0</v>
      </c>
      <c r="C58" s="281" t="s">
        <v>343</v>
      </c>
      <c r="D58" s="283"/>
      <c r="E58" s="305">
        <v>0</v>
      </c>
      <c r="F58" s="304"/>
      <c r="G58" s="303">
        <v>0</v>
      </c>
    </row>
    <row r="59" spans="2:7" ht="17" x14ac:dyDescent="0.25">
      <c r="B59" s="289"/>
      <c r="D59" s="283"/>
      <c r="E59" s="305"/>
      <c r="F59" s="304"/>
      <c r="G59" s="303"/>
    </row>
    <row r="60" spans="2:7" ht="19" x14ac:dyDescent="0.25">
      <c r="B60" s="289">
        <v>1700</v>
      </c>
      <c r="C60" s="295" t="s">
        <v>342</v>
      </c>
      <c r="D60" s="283"/>
      <c r="E60" s="305"/>
      <c r="F60" s="304"/>
      <c r="G60" s="303"/>
    </row>
    <row r="61" spans="2:7" ht="17" x14ac:dyDescent="0.25">
      <c r="B61" s="289"/>
      <c r="C61" s="281" t="s">
        <v>341</v>
      </c>
      <c r="D61" s="283"/>
      <c r="E61" s="305">
        <v>0</v>
      </c>
      <c r="F61" s="304"/>
      <c r="G61" s="303">
        <v>0</v>
      </c>
    </row>
    <row r="62" spans="2:7" ht="18" thickBot="1" x14ac:dyDescent="0.3">
      <c r="B62" s="289"/>
      <c r="C62" s="293"/>
      <c r="D62" s="283"/>
      <c r="E62" s="305" t="s">
        <v>0</v>
      </c>
      <c r="F62" s="304"/>
      <c r="G62" s="303" t="s">
        <v>0</v>
      </c>
    </row>
    <row r="63" spans="2:7" ht="26" thickTop="1" thickBot="1" x14ac:dyDescent="0.35">
      <c r="B63" s="289"/>
      <c r="C63" s="302" t="s">
        <v>340</v>
      </c>
      <c r="D63" s="283"/>
      <c r="E63" s="301" t="s">
        <v>0</v>
      </c>
      <c r="F63" s="300"/>
      <c r="G63" s="299" t="s">
        <v>0</v>
      </c>
    </row>
    <row r="64" spans="2:7" ht="20" thickTop="1" x14ac:dyDescent="0.3">
      <c r="B64" s="289"/>
      <c r="C64" s="314"/>
      <c r="D64" s="313"/>
      <c r="E64" s="305"/>
      <c r="F64" s="304"/>
      <c r="G64" s="303"/>
    </row>
    <row r="65" spans="2:7" ht="21" x14ac:dyDescent="0.25">
      <c r="B65" s="289" t="s">
        <v>0</v>
      </c>
      <c r="C65" s="311" t="s">
        <v>339</v>
      </c>
      <c r="D65" s="283"/>
      <c r="E65" s="305" t="s">
        <v>0</v>
      </c>
      <c r="F65" s="304"/>
      <c r="G65" s="303" t="s">
        <v>0</v>
      </c>
    </row>
    <row r="66" spans="2:7" ht="10" customHeight="1" x14ac:dyDescent="0.25">
      <c r="B66" s="289"/>
      <c r="C66" s="306"/>
      <c r="D66" s="283"/>
      <c r="E66" s="305"/>
      <c r="F66" s="304"/>
      <c r="G66" s="303"/>
    </row>
    <row r="67" spans="2:7" ht="19" x14ac:dyDescent="0.25">
      <c r="B67" s="289">
        <v>2000</v>
      </c>
      <c r="C67" s="295" t="s">
        <v>338</v>
      </c>
      <c r="D67" s="283"/>
      <c r="E67" s="305"/>
      <c r="F67" s="304"/>
      <c r="G67" s="303"/>
    </row>
    <row r="68" spans="2:7" ht="17" x14ac:dyDescent="0.25">
      <c r="B68" s="289" t="s">
        <v>0</v>
      </c>
      <c r="C68" s="308" t="s">
        <v>337</v>
      </c>
      <c r="D68" s="283"/>
      <c r="E68" s="305">
        <v>0</v>
      </c>
      <c r="F68" s="304"/>
      <c r="G68" s="303">
        <v>0</v>
      </c>
    </row>
    <row r="69" spans="2:7" ht="17" x14ac:dyDescent="0.25">
      <c r="B69" s="289"/>
      <c r="C69" s="293"/>
      <c r="D69" s="283"/>
      <c r="E69" s="305"/>
      <c r="F69" s="304"/>
      <c r="G69" s="303"/>
    </row>
    <row r="70" spans="2:7" ht="19" x14ac:dyDescent="0.25">
      <c r="B70" s="289">
        <v>2100</v>
      </c>
      <c r="C70" s="295" t="s">
        <v>336</v>
      </c>
      <c r="D70" s="283"/>
      <c r="E70" s="305"/>
      <c r="F70" s="304"/>
      <c r="G70" s="303"/>
    </row>
    <row r="71" spans="2:7" ht="17" x14ac:dyDescent="0.25">
      <c r="B71" s="289" t="s">
        <v>0</v>
      </c>
      <c r="C71" s="308" t="s">
        <v>335</v>
      </c>
      <c r="D71" s="283"/>
      <c r="E71" s="305">
        <v>0</v>
      </c>
      <c r="F71" s="304"/>
      <c r="G71" s="303">
        <v>0</v>
      </c>
    </row>
    <row r="72" spans="2:7" ht="17" x14ac:dyDescent="0.25">
      <c r="B72" s="289" t="s">
        <v>0</v>
      </c>
      <c r="C72" s="308" t="s">
        <v>324</v>
      </c>
      <c r="D72" s="283"/>
      <c r="E72" s="305">
        <v>0</v>
      </c>
      <c r="F72" s="304"/>
      <c r="G72" s="303">
        <v>0</v>
      </c>
    </row>
    <row r="73" spans="2:7" ht="17" x14ac:dyDescent="0.25">
      <c r="D73" s="283"/>
      <c r="E73" s="305" t="s">
        <v>0</v>
      </c>
      <c r="F73" s="304"/>
      <c r="G73" s="303"/>
    </row>
    <row r="74" spans="2:7" ht="19" x14ac:dyDescent="0.25">
      <c r="B74" s="289">
        <v>2200</v>
      </c>
      <c r="C74" s="295" t="s">
        <v>334</v>
      </c>
      <c r="D74" s="283"/>
      <c r="E74" s="305"/>
      <c r="F74" s="304"/>
      <c r="G74" s="303"/>
    </row>
    <row r="75" spans="2:7" ht="17" x14ac:dyDescent="0.25">
      <c r="B75" s="289"/>
      <c r="C75" s="308" t="s">
        <v>333</v>
      </c>
      <c r="D75" s="283"/>
      <c r="E75" s="305">
        <v>0</v>
      </c>
      <c r="F75" s="304"/>
      <c r="G75" s="303">
        <v>0</v>
      </c>
    </row>
    <row r="76" spans="2:7" ht="17" x14ac:dyDescent="0.25">
      <c r="B76" s="289"/>
      <c r="C76" s="308" t="s">
        <v>332</v>
      </c>
      <c r="D76" s="283"/>
      <c r="E76" s="305">
        <v>0</v>
      </c>
      <c r="F76" s="304"/>
      <c r="G76" s="303">
        <f>'État des Résultats'!AS43</f>
        <v>6876.652753999987</v>
      </c>
    </row>
    <row r="77" spans="2:7" ht="17" x14ac:dyDescent="0.25">
      <c r="B77" s="289"/>
      <c r="C77" s="308"/>
      <c r="D77" s="283"/>
      <c r="E77" s="305"/>
      <c r="F77" s="304"/>
      <c r="G77" s="303"/>
    </row>
    <row r="78" spans="2:7" ht="19" x14ac:dyDescent="0.25">
      <c r="B78" s="289">
        <v>2300</v>
      </c>
      <c r="C78" s="295" t="s">
        <v>331</v>
      </c>
      <c r="D78" s="283"/>
      <c r="E78" s="305"/>
      <c r="F78" s="304"/>
      <c r="G78" s="303"/>
    </row>
    <row r="79" spans="2:7" ht="17" x14ac:dyDescent="0.25">
      <c r="B79" s="289"/>
      <c r="C79" s="308" t="s">
        <v>330</v>
      </c>
      <c r="D79" s="283"/>
      <c r="E79" s="305"/>
      <c r="F79" s="304"/>
      <c r="G79" s="303"/>
    </row>
    <row r="80" spans="2:7" ht="17" x14ac:dyDescent="0.25">
      <c r="B80" s="289"/>
      <c r="C80" s="308"/>
      <c r="D80" s="283"/>
      <c r="E80" s="305"/>
      <c r="F80" s="304"/>
      <c r="G80" s="303"/>
    </row>
    <row r="81" spans="2:7" ht="19" x14ac:dyDescent="0.25">
      <c r="B81" s="289">
        <v>2400</v>
      </c>
      <c r="C81" s="295" t="s">
        <v>329</v>
      </c>
      <c r="D81" s="283"/>
      <c r="E81" s="305"/>
      <c r="F81" s="304"/>
      <c r="G81" s="303"/>
    </row>
    <row r="82" spans="2:7" ht="17" x14ac:dyDescent="0.25">
      <c r="B82" s="289"/>
      <c r="C82" s="312"/>
      <c r="D82" s="283"/>
      <c r="E82" s="305"/>
      <c r="F82" s="304"/>
      <c r="G82" s="303"/>
    </row>
    <row r="83" spans="2:7" ht="17" x14ac:dyDescent="0.25">
      <c r="B83" s="289"/>
      <c r="C83" s="308"/>
      <c r="D83" s="283"/>
      <c r="E83" s="305"/>
      <c r="F83" s="304"/>
      <c r="G83" s="303"/>
    </row>
    <row r="84" spans="2:7" ht="19" x14ac:dyDescent="0.25">
      <c r="B84" s="289">
        <v>2500</v>
      </c>
      <c r="C84" s="295" t="s">
        <v>328</v>
      </c>
      <c r="D84" s="283"/>
      <c r="E84" s="305"/>
      <c r="F84" s="304"/>
      <c r="G84" s="303"/>
    </row>
    <row r="85" spans="2:7" ht="17" x14ac:dyDescent="0.25">
      <c r="B85" s="289" t="s">
        <v>0</v>
      </c>
      <c r="C85" s="308" t="s">
        <v>324</v>
      </c>
      <c r="D85" s="283"/>
      <c r="E85" s="305">
        <v>0</v>
      </c>
      <c r="F85" s="304"/>
      <c r="G85" s="303">
        <v>0</v>
      </c>
    </row>
    <row r="86" spans="2:7" ht="17" x14ac:dyDescent="0.25">
      <c r="B86" s="289"/>
      <c r="C86" s="308"/>
      <c r="D86" s="283"/>
      <c r="E86" s="305"/>
      <c r="F86" s="304"/>
      <c r="G86" s="303"/>
    </row>
    <row r="87" spans="2:7" ht="21" x14ac:dyDescent="0.25">
      <c r="B87" s="289"/>
      <c r="C87" s="311" t="s">
        <v>327</v>
      </c>
      <c r="D87" s="283"/>
      <c r="E87" s="305"/>
      <c r="F87" s="304"/>
      <c r="G87" s="303"/>
    </row>
    <row r="88" spans="2:7" ht="10" customHeight="1" x14ac:dyDescent="0.25">
      <c r="B88" s="289" t="s">
        <v>0</v>
      </c>
      <c r="C88" s="293" t="s">
        <v>0</v>
      </c>
      <c r="D88" s="283"/>
      <c r="E88" s="305" t="s">
        <v>0</v>
      </c>
      <c r="F88" s="304"/>
      <c r="G88" s="303" t="s">
        <v>0</v>
      </c>
    </row>
    <row r="89" spans="2:7" ht="19" x14ac:dyDescent="0.25">
      <c r="B89" s="289">
        <v>2600</v>
      </c>
      <c r="C89" s="295" t="s">
        <v>326</v>
      </c>
      <c r="D89" s="283"/>
      <c r="E89" s="305" t="s">
        <v>0</v>
      </c>
      <c r="F89" s="304"/>
      <c r="G89" s="303"/>
    </row>
    <row r="90" spans="2:7" ht="17" x14ac:dyDescent="0.25">
      <c r="B90" s="289" t="s">
        <v>0</v>
      </c>
      <c r="C90" s="281" t="s">
        <v>325</v>
      </c>
      <c r="D90" s="283"/>
      <c r="E90" s="305">
        <v>0</v>
      </c>
      <c r="F90" s="304"/>
      <c r="G90" s="303">
        <v>0</v>
      </c>
    </row>
    <row r="91" spans="2:7" ht="17" x14ac:dyDescent="0.25">
      <c r="B91" s="289" t="s">
        <v>0</v>
      </c>
      <c r="C91" s="281" t="s">
        <v>324</v>
      </c>
      <c r="D91" s="283"/>
      <c r="E91" s="305">
        <v>0</v>
      </c>
      <c r="F91" s="304"/>
      <c r="G91" s="303">
        <v>0</v>
      </c>
    </row>
    <row r="92" spans="2:7" ht="17" x14ac:dyDescent="0.25">
      <c r="B92" s="289"/>
      <c r="D92" s="283"/>
      <c r="E92" s="305"/>
      <c r="F92" s="304"/>
      <c r="G92" s="303"/>
    </row>
    <row r="93" spans="2:7" ht="19" x14ac:dyDescent="0.25">
      <c r="B93" s="289">
        <v>2700</v>
      </c>
      <c r="C93" s="295" t="s">
        <v>323</v>
      </c>
      <c r="D93" s="283"/>
      <c r="E93" s="305"/>
      <c r="F93" s="304"/>
      <c r="G93" s="303"/>
    </row>
    <row r="94" spans="2:7" ht="17" x14ac:dyDescent="0.25">
      <c r="B94" s="289"/>
      <c r="C94" s="308" t="s">
        <v>322</v>
      </c>
      <c r="D94" s="283"/>
      <c r="E94" s="305"/>
      <c r="F94" s="304"/>
      <c r="G94" s="303"/>
    </row>
    <row r="95" spans="2:7" ht="17" x14ac:dyDescent="0.25">
      <c r="B95" s="289"/>
      <c r="C95" s="308"/>
      <c r="D95" s="283"/>
      <c r="E95" s="305"/>
      <c r="F95" s="304"/>
      <c r="G95" s="303"/>
    </row>
    <row r="96" spans="2:7" ht="19" x14ac:dyDescent="0.25">
      <c r="B96" s="289">
        <v>2800</v>
      </c>
      <c r="C96" s="307" t="s">
        <v>321</v>
      </c>
      <c r="D96" s="310"/>
      <c r="E96" s="309"/>
      <c r="F96" s="304"/>
      <c r="G96" s="303"/>
    </row>
    <row r="97" spans="2:7" ht="17" x14ac:dyDescent="0.25">
      <c r="B97" s="289"/>
      <c r="C97" s="308" t="s">
        <v>320</v>
      </c>
      <c r="D97" s="283"/>
      <c r="E97" s="305"/>
      <c r="F97" s="304"/>
      <c r="G97" s="303"/>
    </row>
    <row r="98" spans="2:7" ht="17" x14ac:dyDescent="0.25">
      <c r="B98" s="289"/>
      <c r="C98" s="308"/>
      <c r="D98" s="283"/>
      <c r="E98" s="305"/>
      <c r="F98" s="304"/>
      <c r="G98" s="303"/>
    </row>
    <row r="99" spans="2:7" ht="19" x14ac:dyDescent="0.25">
      <c r="B99" s="289">
        <v>2900</v>
      </c>
      <c r="C99" s="307" t="s">
        <v>319</v>
      </c>
      <c r="D99" s="283"/>
      <c r="E99" s="305"/>
      <c r="F99" s="304"/>
      <c r="G99" s="303"/>
    </row>
    <row r="100" spans="2:7" ht="17" x14ac:dyDescent="0.25">
      <c r="B100" s="289"/>
      <c r="C100" s="306"/>
      <c r="D100" s="283"/>
      <c r="E100" s="305"/>
      <c r="F100" s="304"/>
      <c r="G100" s="303"/>
    </row>
    <row r="101" spans="2:7" ht="18" thickBot="1" x14ac:dyDescent="0.3">
      <c r="B101" s="289"/>
      <c r="C101" s="283"/>
      <c r="D101" s="283"/>
      <c r="E101" s="305" t="s">
        <v>0</v>
      </c>
      <c r="F101" s="304"/>
      <c r="G101" s="303" t="s">
        <v>0</v>
      </c>
    </row>
    <row r="102" spans="2:7" ht="26" thickTop="1" thickBot="1" x14ac:dyDescent="0.35">
      <c r="B102" s="289"/>
      <c r="C102" s="302" t="s">
        <v>318</v>
      </c>
      <c r="D102" s="283"/>
      <c r="E102" s="301" t="s">
        <v>0</v>
      </c>
      <c r="F102" s="300"/>
      <c r="G102" s="299" t="s">
        <v>0</v>
      </c>
    </row>
    <row r="103" spans="2:7" ht="20" thickTop="1" x14ac:dyDescent="0.3">
      <c r="B103" s="298"/>
      <c r="C103" s="297"/>
      <c r="D103" s="296"/>
      <c r="E103" s="292"/>
      <c r="F103" s="291"/>
      <c r="G103" s="290"/>
    </row>
    <row r="104" spans="2:7" ht="19" x14ac:dyDescent="0.25">
      <c r="B104" s="289">
        <v>3000</v>
      </c>
      <c r="C104" s="295" t="s">
        <v>317</v>
      </c>
      <c r="D104" s="283"/>
      <c r="E104" s="292">
        <v>0</v>
      </c>
      <c r="F104" s="291"/>
      <c r="G104" s="290">
        <v>0</v>
      </c>
    </row>
    <row r="105" spans="2:7" ht="19" x14ac:dyDescent="0.25">
      <c r="B105" s="289"/>
      <c r="C105" s="433" t="str">
        <f>'Bilan d''ouverture'!C105</f>
        <v xml:space="preserve">   Investissement de l'entreprise mère</v>
      </c>
      <c r="D105" s="283"/>
      <c r="E105" s="292"/>
      <c r="F105" s="291"/>
      <c r="G105" s="290">
        <f>'Bilan d''ouverture'!G105</f>
        <v>50000</v>
      </c>
    </row>
    <row r="106" spans="2:7" ht="17" x14ac:dyDescent="0.25">
      <c r="B106" s="289"/>
      <c r="C106" s="294"/>
      <c r="D106" s="283"/>
      <c r="E106" s="292"/>
      <c r="F106" s="291"/>
      <c r="G106" s="290"/>
    </row>
    <row r="107" spans="2:7" ht="19" x14ac:dyDescent="0.25">
      <c r="B107" s="289">
        <v>3100</v>
      </c>
      <c r="C107" s="295" t="s">
        <v>316</v>
      </c>
      <c r="D107" s="283"/>
      <c r="E107" s="292">
        <v>0</v>
      </c>
      <c r="F107" s="291"/>
      <c r="G107" s="290">
        <v>0</v>
      </c>
    </row>
    <row r="108" spans="2:7" ht="17" x14ac:dyDescent="0.25">
      <c r="B108" s="289"/>
      <c r="C108" s="294"/>
      <c r="D108" s="283"/>
      <c r="E108" s="292"/>
      <c r="F108" s="291"/>
      <c r="G108" s="290"/>
    </row>
    <row r="109" spans="2:7" ht="19" x14ac:dyDescent="0.25">
      <c r="B109" s="289">
        <v>3200</v>
      </c>
      <c r="C109" s="295" t="s">
        <v>315</v>
      </c>
      <c r="D109" s="283"/>
      <c r="E109" s="292">
        <v>0</v>
      </c>
      <c r="F109" s="291"/>
      <c r="G109" s="290">
        <f>+'État des Résultats'!AP45</f>
        <v>27506.611015999966</v>
      </c>
    </row>
    <row r="110" spans="2:7" ht="17" x14ac:dyDescent="0.25">
      <c r="B110" s="289" t="s">
        <v>0</v>
      </c>
      <c r="C110" s="294" t="s">
        <v>0</v>
      </c>
      <c r="D110" s="283"/>
      <c r="E110" s="292" t="s">
        <v>0</v>
      </c>
      <c r="F110" s="291"/>
      <c r="G110" s="290" t="s">
        <v>0</v>
      </c>
    </row>
    <row r="111" spans="2:7" ht="18" thickBot="1" x14ac:dyDescent="0.3">
      <c r="B111" s="289"/>
      <c r="C111" s="293"/>
      <c r="D111" s="283"/>
      <c r="E111" s="292" t="s">
        <v>314</v>
      </c>
      <c r="F111" s="291"/>
      <c r="G111" s="290" t="s">
        <v>314</v>
      </c>
    </row>
    <row r="112" spans="2:7" ht="26" thickTop="1" thickBot="1" x14ac:dyDescent="0.35">
      <c r="B112" s="289"/>
      <c r="C112" s="288" t="s">
        <v>313</v>
      </c>
      <c r="D112" s="283"/>
      <c r="E112" s="287">
        <f>+SUM(E7:E111)</f>
        <v>88525.825669999947</v>
      </c>
      <c r="F112" s="286"/>
      <c r="G112" s="285">
        <f>+SUM(G7:G111)</f>
        <v>88525.825669999962</v>
      </c>
    </row>
    <row r="113" ht="17" thickTop="1" x14ac:dyDescent="0.2"/>
    <row r="144" spans="2:7" ht="17" x14ac:dyDescent="0.25">
      <c r="B144" s="284"/>
      <c r="C144" s="283"/>
      <c r="D144" s="283"/>
      <c r="E144" s="282"/>
      <c r="F144" s="282"/>
      <c r="G144" s="282"/>
    </row>
  </sheetData>
  <mergeCells count="1">
    <mergeCell ref="E2:G4"/>
  </mergeCells>
  <hyperlinks>
    <hyperlink ref="C6" r:id="rId1" xr:uid="{16A1B790-DFE7-F245-B389-4891694C3548}"/>
    <hyperlink ref="C8" r:id="rId2" xr:uid="{F387DF81-3063-F94C-8053-42CAB81A2474}"/>
    <hyperlink ref="C10" r:id="rId3" xr:uid="{FB8C2D9E-7CC7-0F49-B4F7-E2217E3AE784}"/>
    <hyperlink ref="C14" r:id="rId4" xr:uid="{DE836EF8-DAA6-434C-8DD6-ABC32922462F}"/>
    <hyperlink ref="C21" r:id="rId5" xr:uid="{D0B67306-5154-BF46-AA41-FAC94EC19259}"/>
    <hyperlink ref="C27" r:id="rId6" xr:uid="{5B9BD306-8BBA-4046-BB04-6E48B5252643}"/>
    <hyperlink ref="C34" r:id="rId7" xr:uid="{2F186EDA-1BE4-1247-8919-3DA4DDFCA82B}"/>
    <hyperlink ref="C36" r:id="rId8" xr:uid="{21106118-48F6-F84C-BBF3-CF2492BBAE8F}"/>
    <hyperlink ref="C39" r:id="rId9" xr:uid="{6EC4280D-5D50-C84E-A451-D94C3FD4FFAD}"/>
    <hyperlink ref="C54" r:id="rId10" xr:uid="{226645AA-937B-D44F-8061-4EFC44DE4B39}"/>
    <hyperlink ref="C60" r:id="rId11" xr:uid="{DDAE8D00-F11E-BB42-8D28-2ADEC10D7348}"/>
    <hyperlink ref="C63" r:id="rId12" xr:uid="{5E089745-5175-E841-BBF1-04D368464E1D}"/>
    <hyperlink ref="C102" r:id="rId13" xr:uid="{0470CA39-CB70-1244-A669-89233478E538}"/>
    <hyperlink ref="C104" r:id="rId14" xr:uid="{C3766ADC-9B12-B140-BC15-9E6CF9FBCEA5}"/>
    <hyperlink ref="C107" r:id="rId15" xr:uid="{3DB8B53F-03BD-794C-AE49-7725555BD3FF}"/>
    <hyperlink ref="C109" r:id="rId16" xr:uid="{DAD4BAC5-E5B0-C347-9536-9846A27AC6DA}"/>
    <hyperlink ref="C65" r:id="rId17" xr:uid="{8AB8483B-62FC-544D-8BAE-3878A3DBB802}"/>
    <hyperlink ref="C67" r:id="rId18" xr:uid="{5CAEE40B-A9E7-E144-98DF-F7F4C6C8B9D6}"/>
    <hyperlink ref="C70" r:id="rId19" xr:uid="{5602621B-C060-E543-AC11-8FF75BC330CD}"/>
    <hyperlink ref="C74" r:id="rId20" xr:uid="{9FD3DCA7-90C6-BE4E-A701-E6513581C611}"/>
    <hyperlink ref="C78" r:id="rId21" xr:uid="{585B17B6-6C45-E74C-B82F-06E6D4856555}"/>
    <hyperlink ref="C84" r:id="rId22" xr:uid="{632C5FA4-5086-4149-8BE2-C461789B32B0}"/>
    <hyperlink ref="C81" r:id="rId23" display="Provisions pour risques et charges" xr:uid="{526B7925-4C3C-714C-B192-2670EBDE36F0}"/>
    <hyperlink ref="C87" r:id="rId24" xr:uid="{E7A9D0A7-8935-0B42-B7C4-6BDD5A9BAC4E}"/>
    <hyperlink ref="C89" r:id="rId25" xr:uid="{C49E2BCC-316A-B74E-8444-FC6541BAC3E5}"/>
    <hyperlink ref="C93" r:id="rId26" xr:uid="{B20AF563-2858-884C-92CB-FD48F6014132}"/>
    <hyperlink ref="C3" r:id="rId27" xr:uid="{241FCDC0-EBB1-9F48-8D9E-A6B3AFB0397C}"/>
    <hyperlink ref="E2:G3" r:id="rId28" display="Bilan d'ouverture" xr:uid="{DF9CA853-56F3-3A4C-BB83-0688C2059334}"/>
    <hyperlink ref="E2:G4" r:id="rId29" display="Bilan de fermeture" xr:uid="{AF2E6712-4340-2A4E-96E7-6EDC65A226E4}"/>
  </hyperlink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8BF49-01A3-1D4E-A78A-1BB837F8D2E5}">
  <sheetPr>
    <tabColor rgb="FFFFFF00"/>
  </sheetPr>
  <dimension ref="B1:L211"/>
  <sheetViews>
    <sheetView tabSelected="1" zoomScale="127" zoomScaleNormal="127" zoomScalePageLayoutView="150" workbookViewId="0"/>
  </sheetViews>
  <sheetFormatPr baseColWidth="10" defaultRowHeight="13" x14ac:dyDescent="0.15"/>
  <cols>
    <col min="1" max="1" width="6.33203125" style="330" customWidth="1"/>
    <col min="2" max="2" width="6" style="330" customWidth="1"/>
    <col min="3" max="3" width="56.6640625" style="330" customWidth="1"/>
    <col min="4" max="6" width="4.6640625" style="330" customWidth="1"/>
    <col min="7" max="7" width="12.5" style="330" bestFit="1" customWidth="1"/>
    <col min="8" max="8" width="13.1640625" style="330" bestFit="1" customWidth="1"/>
    <col min="9" max="9" width="13.1640625" style="330" customWidth="1"/>
    <col min="10" max="10" width="14" style="330" bestFit="1" customWidth="1"/>
    <col min="11" max="11" width="11.6640625" style="330" bestFit="1" customWidth="1"/>
    <col min="12" max="12" width="12.5" style="330" bestFit="1" customWidth="1"/>
    <col min="13" max="16384" width="10.83203125" style="330"/>
  </cols>
  <sheetData>
    <row r="1" spans="2:11" x14ac:dyDescent="0.15">
      <c r="B1" s="330" t="s">
        <v>0</v>
      </c>
      <c r="K1" s="331"/>
    </row>
    <row r="2" spans="2:11" ht="14" customHeight="1" x14ac:dyDescent="0.15">
      <c r="B2" s="467" t="s">
        <v>392</v>
      </c>
      <c r="C2" s="468"/>
      <c r="D2" s="468"/>
      <c r="E2" s="468"/>
      <c r="F2" s="468"/>
      <c r="G2" s="468"/>
      <c r="H2" s="468"/>
      <c r="I2" s="468"/>
      <c r="J2" s="468"/>
      <c r="K2" s="469"/>
    </row>
    <row r="3" spans="2:11" ht="14" customHeight="1" x14ac:dyDescent="0.15">
      <c r="B3" s="467" t="str">
        <f>'État des Résultats'!C2</f>
        <v>Chez Traiteur moyen du Québec (2)</v>
      </c>
      <c r="C3" s="468"/>
      <c r="D3" s="468"/>
      <c r="E3" s="468"/>
      <c r="F3" s="468"/>
      <c r="G3" s="468"/>
      <c r="H3" s="468"/>
      <c r="I3" s="468"/>
      <c r="J3" s="468"/>
      <c r="K3" s="469"/>
    </row>
    <row r="4" spans="2:11" s="335" customFormat="1" ht="14" customHeight="1" x14ac:dyDescent="0.15">
      <c r="B4" s="467" t="str">
        <f>'État des Résultats'!C4</f>
        <v>Calendrier du 1er janvier 2020 au 31 décembre 2020</v>
      </c>
      <c r="C4" s="474"/>
      <c r="D4" s="474"/>
      <c r="E4" s="474"/>
      <c r="F4" s="474"/>
      <c r="G4" s="474"/>
      <c r="H4" s="474"/>
      <c r="I4" s="474"/>
      <c r="J4" s="474"/>
      <c r="K4" s="474"/>
    </row>
    <row r="5" spans="2:11" ht="14" thickBot="1" x14ac:dyDescent="0.2">
      <c r="J5" s="332"/>
      <c r="K5" s="331"/>
    </row>
    <row r="6" spans="2:11" ht="14" customHeight="1" thickTop="1" thickBot="1" x14ac:dyDescent="0.2">
      <c r="B6" s="470" t="s">
        <v>6</v>
      </c>
      <c r="C6" s="471"/>
      <c r="D6" s="471"/>
      <c r="E6" s="471"/>
      <c r="F6" s="471"/>
      <c r="G6" s="471"/>
      <c r="H6" s="471"/>
      <c r="I6" s="471"/>
      <c r="J6" s="471"/>
      <c r="K6" s="472"/>
    </row>
    <row r="7" spans="2:11" ht="14" thickTop="1" x14ac:dyDescent="0.15">
      <c r="C7" s="333"/>
      <c r="D7" s="333"/>
      <c r="E7" s="333"/>
      <c r="J7" s="332"/>
      <c r="K7" s="331"/>
    </row>
    <row r="8" spans="2:11" x14ac:dyDescent="0.15">
      <c r="B8" s="334">
        <v>4100</v>
      </c>
      <c r="C8" s="473" t="str">
        <f>'État des Résultats'!C11</f>
        <v>Nourriture</v>
      </c>
      <c r="D8" s="473"/>
      <c r="E8" s="473"/>
      <c r="J8" s="332">
        <v>0</v>
      </c>
      <c r="K8" s="331"/>
    </row>
    <row r="9" spans="2:11" x14ac:dyDescent="0.15">
      <c r="B9" s="334">
        <v>4200</v>
      </c>
      <c r="C9" s="473" t="str">
        <f>'État des Résultats'!C12</f>
        <v>Boisson</v>
      </c>
      <c r="D9" s="473"/>
      <c r="E9" s="473"/>
      <c r="J9" s="332">
        <v>0</v>
      </c>
      <c r="K9" s="331"/>
    </row>
    <row r="10" spans="2:11" x14ac:dyDescent="0.15">
      <c r="B10" s="334">
        <v>4300</v>
      </c>
      <c r="C10" s="330" t="str">
        <f>'État des Résultats'!C13</f>
        <v>Autres revenus</v>
      </c>
      <c r="J10" s="332">
        <v>0</v>
      </c>
      <c r="K10" s="331"/>
    </row>
    <row r="11" spans="2:11" ht="16" x14ac:dyDescent="0.3">
      <c r="C11" s="330" t="s">
        <v>0</v>
      </c>
      <c r="J11" s="336">
        <f>+J8+J9+J10</f>
        <v>0</v>
      </c>
      <c r="K11" s="331"/>
    </row>
    <row r="12" spans="2:11" ht="14" thickBot="1" x14ac:dyDescent="0.2">
      <c r="J12" s="332"/>
      <c r="K12" s="331"/>
    </row>
    <row r="13" spans="2:11" ht="14" customHeight="1" thickTop="1" thickBot="1" x14ac:dyDescent="0.2">
      <c r="B13" s="470" t="s">
        <v>393</v>
      </c>
      <c r="C13" s="471"/>
      <c r="D13" s="471"/>
      <c r="E13" s="471"/>
      <c r="F13" s="471"/>
      <c r="G13" s="471"/>
      <c r="H13" s="471"/>
      <c r="I13" s="471"/>
      <c r="J13" s="471"/>
      <c r="K13" s="472"/>
    </row>
    <row r="14" spans="2:11" ht="14" thickTop="1" x14ac:dyDescent="0.15">
      <c r="C14" s="337"/>
      <c r="H14" s="337"/>
      <c r="I14" s="337"/>
      <c r="J14" s="332"/>
      <c r="K14" s="331"/>
    </row>
    <row r="15" spans="2:11" x14ac:dyDescent="0.15">
      <c r="B15" s="334">
        <v>5000</v>
      </c>
      <c r="C15" s="330" t="str">
        <f>'État des Résultats'!C16</f>
        <v>Coût des marchandises vendues</v>
      </c>
      <c r="J15" s="332">
        <v>0</v>
      </c>
      <c r="K15" s="331"/>
    </row>
    <row r="16" spans="2:11" x14ac:dyDescent="0.15">
      <c r="B16" s="334">
        <v>6000</v>
      </c>
      <c r="C16" s="330" t="str">
        <f>'État des Résultats'!C21</f>
        <v xml:space="preserve">   Total des coûts de la main-d’œuvre</v>
      </c>
      <c r="J16" s="332">
        <v>0</v>
      </c>
      <c r="K16" s="331"/>
    </row>
    <row r="17" spans="2:11" ht="16" x14ac:dyDescent="0.3">
      <c r="B17" s="334"/>
      <c r="J17" s="336">
        <f>+J15+J16</f>
        <v>0</v>
      </c>
      <c r="K17" s="331"/>
    </row>
    <row r="18" spans="2:11" ht="14" thickBot="1" x14ac:dyDescent="0.2">
      <c r="J18" s="332"/>
      <c r="K18" s="331"/>
    </row>
    <row r="19" spans="2:11" ht="14" customHeight="1" thickTop="1" thickBot="1" x14ac:dyDescent="0.2">
      <c r="B19" s="475" t="s">
        <v>394</v>
      </c>
      <c r="C19" s="471"/>
      <c r="D19" s="471"/>
      <c r="E19" s="471"/>
      <c r="F19" s="471"/>
      <c r="G19" s="471"/>
      <c r="H19" s="471"/>
      <c r="I19" s="471"/>
      <c r="J19" s="471"/>
      <c r="K19" s="472"/>
    </row>
    <row r="20" spans="2:11" ht="14" thickTop="1" x14ac:dyDescent="0.15">
      <c r="J20" s="332"/>
      <c r="K20" s="331"/>
    </row>
    <row r="21" spans="2:11" x14ac:dyDescent="0.15">
      <c r="B21" s="334">
        <v>7300</v>
      </c>
      <c r="C21" s="330" t="str">
        <f>'État des Résultats'!C27</f>
        <v xml:space="preserve">Coût d’occupation </v>
      </c>
      <c r="J21" s="332">
        <v>0</v>
      </c>
      <c r="K21" s="331"/>
    </row>
    <row r="22" spans="2:11" x14ac:dyDescent="0.15">
      <c r="B22" s="334">
        <v>7400</v>
      </c>
      <c r="C22" s="330" t="str">
        <f>'État des Résultats'!C28</f>
        <v xml:space="preserve">Coût direct d’exploitation </v>
      </c>
      <c r="J22" s="332">
        <v>0</v>
      </c>
      <c r="K22" s="331"/>
    </row>
    <row r="23" spans="2:11" x14ac:dyDescent="0.15">
      <c r="B23" s="334">
        <v>7500</v>
      </c>
      <c r="C23" s="330" t="str">
        <f>'État des Résultats'!C29</f>
        <v xml:space="preserve">Musique &amp; Divertissement </v>
      </c>
      <c r="J23" s="332">
        <v>0</v>
      </c>
      <c r="K23" s="331"/>
    </row>
    <row r="24" spans="2:11" x14ac:dyDescent="0.15">
      <c r="B24" s="334">
        <v>7600</v>
      </c>
      <c r="C24" s="330" t="str">
        <f>'État des Résultats'!C30</f>
        <v>Marketing &amp; Communication marketing</v>
      </c>
      <c r="J24" s="332">
        <v>0</v>
      </c>
      <c r="K24" s="331"/>
    </row>
    <row r="25" spans="2:11" x14ac:dyDescent="0.15">
      <c r="B25" s="334">
        <v>7700</v>
      </c>
      <c r="C25" s="330" t="str">
        <f>'État des Résultats'!C31</f>
        <v xml:space="preserve">Services publics </v>
      </c>
      <c r="J25" s="332">
        <v>0</v>
      </c>
      <c r="K25" s="331"/>
    </row>
    <row r="26" spans="2:11" x14ac:dyDescent="0.15">
      <c r="B26" s="334">
        <v>7800</v>
      </c>
      <c r="C26" s="330" t="str">
        <f>'État des Résultats'!C32</f>
        <v xml:space="preserve">Administration &amp; Frais généraux </v>
      </c>
      <c r="J26" s="332">
        <v>0</v>
      </c>
      <c r="K26" s="331"/>
    </row>
    <row r="27" spans="2:11" x14ac:dyDescent="0.15">
      <c r="B27" s="334">
        <v>7900</v>
      </c>
      <c r="C27" s="330" t="str">
        <f>'État des Résultats'!C33</f>
        <v xml:space="preserve">Entretien &amp; Réparations </v>
      </c>
      <c r="J27" s="332">
        <v>0</v>
      </c>
      <c r="K27" s="331"/>
    </row>
    <row r="28" spans="2:11" ht="16" x14ac:dyDescent="0.3">
      <c r="B28" s="334"/>
      <c r="C28" s="334" t="str">
        <f>'État des Résultats'!C34</f>
        <v xml:space="preserve">   Total des frais d’exploitation</v>
      </c>
      <c r="J28" s="336">
        <v>0</v>
      </c>
      <c r="K28" s="331"/>
    </row>
    <row r="29" spans="2:11" ht="14" thickBot="1" x14ac:dyDescent="0.2">
      <c r="J29" s="332"/>
      <c r="K29" s="331"/>
    </row>
    <row r="30" spans="2:11" ht="15" thickTop="1" thickBot="1" x14ac:dyDescent="0.2">
      <c r="B30" s="476" t="s">
        <v>395</v>
      </c>
      <c r="C30" s="471"/>
      <c r="D30" s="471"/>
      <c r="E30" s="471"/>
      <c r="F30" s="471"/>
      <c r="G30" s="471"/>
      <c r="H30" s="471"/>
      <c r="I30" s="471"/>
      <c r="J30" s="471"/>
      <c r="K30" s="472"/>
    </row>
    <row r="31" spans="2:11" ht="14" thickTop="1" x14ac:dyDescent="0.15">
      <c r="J31" s="332"/>
      <c r="K31" s="331"/>
    </row>
    <row r="32" spans="2:11" x14ac:dyDescent="0.15">
      <c r="B32" s="334">
        <v>8100</v>
      </c>
      <c r="C32" s="330" t="str">
        <f>'État des Résultats'!C38</f>
        <v>Frais financiers</v>
      </c>
      <c r="J32" s="332">
        <v>0</v>
      </c>
      <c r="K32" s="331"/>
    </row>
    <row r="33" spans="2:12" x14ac:dyDescent="0.15">
      <c r="B33" s="334">
        <v>8500</v>
      </c>
      <c r="C33" s="330" t="str">
        <f>'État des Résultats'!C39</f>
        <v>Amortissement</v>
      </c>
      <c r="J33" s="332">
        <v>0</v>
      </c>
      <c r="K33" s="331"/>
    </row>
    <row r="34" spans="2:12" ht="16" x14ac:dyDescent="0.3">
      <c r="C34" s="334" t="str">
        <f>+B30</f>
        <v>Total des frais financiers et amortissement</v>
      </c>
      <c r="J34" s="336">
        <f>+J32+J33</f>
        <v>0</v>
      </c>
      <c r="K34" s="331"/>
    </row>
    <row r="35" spans="2:12" ht="17" thickBot="1" x14ac:dyDescent="0.35">
      <c r="C35" s="334"/>
      <c r="J35" s="336"/>
      <c r="K35" s="331"/>
    </row>
    <row r="36" spans="2:12" ht="18" thickTop="1" thickBot="1" x14ac:dyDescent="0.2">
      <c r="B36" s="477" t="s">
        <v>396</v>
      </c>
      <c r="C36" s="478"/>
      <c r="D36" s="478"/>
      <c r="E36" s="478"/>
      <c r="F36" s="478"/>
      <c r="G36" s="478"/>
      <c r="H36" s="478"/>
      <c r="I36" s="478"/>
      <c r="J36" s="478"/>
      <c r="K36" s="479"/>
    </row>
    <row r="37" spans="2:12" ht="17" thickTop="1" x14ac:dyDescent="0.3">
      <c r="C37" s="334"/>
      <c r="J37" s="336"/>
      <c r="K37" s="331"/>
    </row>
    <row r="38" spans="2:12" ht="16" x14ac:dyDescent="0.3">
      <c r="B38" s="334">
        <v>9000</v>
      </c>
      <c r="C38" s="334" t="str">
        <f>'État des Résultats'!C43</f>
        <v xml:space="preserve">Impôts </v>
      </c>
      <c r="J38" s="336">
        <v>0</v>
      </c>
      <c r="K38" s="331"/>
    </row>
    <row r="39" spans="2:12" ht="14" thickBot="1" x14ac:dyDescent="0.2"/>
    <row r="40" spans="2:12" ht="15" thickTop="1" thickBot="1" x14ac:dyDescent="0.2">
      <c r="B40" s="476" t="s">
        <v>397</v>
      </c>
      <c r="C40" s="480"/>
      <c r="D40" s="480"/>
      <c r="E40" s="480"/>
      <c r="F40" s="480"/>
      <c r="G40" s="480"/>
      <c r="H40" s="480"/>
      <c r="I40" s="480"/>
      <c r="J40" s="480"/>
      <c r="K40" s="481"/>
    </row>
    <row r="41" spans="2:12" ht="14" thickTop="1" x14ac:dyDescent="0.15">
      <c r="C41" s="330" t="s">
        <v>0</v>
      </c>
      <c r="J41" s="332"/>
      <c r="K41" s="331"/>
    </row>
    <row r="42" spans="2:12" ht="16" x14ac:dyDescent="0.3">
      <c r="C42" s="466" t="s">
        <v>398</v>
      </c>
      <c r="D42" s="466"/>
      <c r="E42" s="466"/>
      <c r="F42" s="466"/>
      <c r="G42" s="466"/>
      <c r="H42" s="466"/>
      <c r="I42" s="466"/>
      <c r="J42" s="336">
        <f>+J11-J17-J28-J34-J38</f>
        <v>0</v>
      </c>
      <c r="K42" s="338" t="s">
        <v>399</v>
      </c>
    </row>
    <row r="43" spans="2:12" x14ac:dyDescent="0.15">
      <c r="J43" s="332"/>
      <c r="K43" s="331"/>
    </row>
    <row r="44" spans="2:12" x14ac:dyDescent="0.15">
      <c r="C44" s="330" t="str">
        <f>'État des Résultats'!C39</f>
        <v>Amortissement</v>
      </c>
      <c r="I44" s="339">
        <v>0</v>
      </c>
      <c r="J44" s="339" t="s">
        <v>0</v>
      </c>
      <c r="K44" s="331"/>
    </row>
    <row r="45" spans="2:12" x14ac:dyDescent="0.15">
      <c r="C45" s="330" t="s">
        <v>0</v>
      </c>
      <c r="H45" s="330" t="s">
        <v>0</v>
      </c>
      <c r="I45" s="339" t="s">
        <v>0</v>
      </c>
      <c r="J45" s="339" t="s">
        <v>0</v>
      </c>
      <c r="K45" s="331"/>
    </row>
    <row r="46" spans="2:12" ht="16" x14ac:dyDescent="0.3">
      <c r="C46" s="466" t="s">
        <v>400</v>
      </c>
      <c r="D46" s="466"/>
      <c r="E46" s="466"/>
      <c r="F46" s="466"/>
      <c r="G46" s="466"/>
      <c r="H46" s="466"/>
      <c r="I46" s="466"/>
      <c r="J46" s="336">
        <f>+I44</f>
        <v>0</v>
      </c>
      <c r="K46" s="338" t="s">
        <v>401</v>
      </c>
      <c r="L46" s="332">
        <f>+J42+J46</f>
        <v>0</v>
      </c>
    </row>
    <row r="47" spans="2:12" ht="16" x14ac:dyDescent="0.3">
      <c r="C47" s="340"/>
      <c r="D47" s="340"/>
      <c r="E47" s="340"/>
      <c r="F47" s="340"/>
      <c r="G47" s="340"/>
      <c r="H47" s="340"/>
      <c r="I47" s="340"/>
      <c r="J47" s="336"/>
      <c r="K47" s="341"/>
    </row>
    <row r="48" spans="2:12" ht="18" x14ac:dyDescent="0.3">
      <c r="C48" s="482" t="str">
        <f>'Bilan de fermeture'!C8</f>
        <v>Actif courant</v>
      </c>
      <c r="D48" s="483"/>
      <c r="I48" s="339"/>
      <c r="J48" s="332"/>
      <c r="K48" s="331"/>
    </row>
    <row r="49" spans="2:11" ht="16" x14ac:dyDescent="0.25">
      <c r="B49" s="342" t="s">
        <v>0</v>
      </c>
      <c r="C49" s="343"/>
      <c r="G49" s="344" t="s">
        <v>402</v>
      </c>
      <c r="H49" s="344" t="s">
        <v>403</v>
      </c>
      <c r="J49" s="332"/>
      <c r="K49" s="331"/>
    </row>
    <row r="50" spans="2:11" x14ac:dyDescent="0.15">
      <c r="H50" s="330" t="s">
        <v>0</v>
      </c>
      <c r="J50" s="332"/>
      <c r="K50" s="331"/>
    </row>
    <row r="51" spans="2:11" ht="16" x14ac:dyDescent="0.25">
      <c r="B51" s="345">
        <f>'Bilan de fermeture'!B10</f>
        <v>1000</v>
      </c>
      <c r="C51" s="346" t="str">
        <f>'Bilan de fermeture'!C10</f>
        <v>Trésorerie et équivalents de trésorerie (1000-1099)</v>
      </c>
      <c r="D51" s="346"/>
      <c r="E51" s="347"/>
      <c r="F51" s="348"/>
      <c r="G51" s="349" t="s">
        <v>0</v>
      </c>
      <c r="H51" s="349" t="s">
        <v>0</v>
      </c>
      <c r="I51" s="332"/>
      <c r="J51" s="332"/>
      <c r="K51" s="331"/>
    </row>
    <row r="52" spans="2:11" ht="17" x14ac:dyDescent="0.25">
      <c r="B52" s="345" t="s">
        <v>0</v>
      </c>
      <c r="C52" s="350" t="str">
        <f>'Bilan de fermeture'!C11</f>
        <v xml:space="preserve">   Desjardins</v>
      </c>
      <c r="D52" s="348"/>
      <c r="E52" s="348"/>
      <c r="F52" s="348"/>
      <c r="G52" s="332">
        <v>0</v>
      </c>
      <c r="H52" s="332">
        <v>0</v>
      </c>
      <c r="I52" s="332"/>
      <c r="J52" s="332"/>
      <c r="K52" s="331"/>
    </row>
    <row r="53" spans="2:11" ht="17" x14ac:dyDescent="0.25">
      <c r="B53" s="345" t="s">
        <v>0</v>
      </c>
      <c r="C53" s="350" t="str">
        <f>'Bilan de fermeture'!C12</f>
        <v xml:space="preserve">   Banque de Montréal</v>
      </c>
      <c r="D53" s="348"/>
      <c r="E53" s="348"/>
      <c r="F53" s="348"/>
      <c r="G53" s="332">
        <v>0</v>
      </c>
      <c r="H53" s="332">
        <v>0</v>
      </c>
      <c r="I53" s="332"/>
      <c r="J53" s="332"/>
      <c r="K53" s="331"/>
    </row>
    <row r="54" spans="2:11" ht="17" x14ac:dyDescent="0.25">
      <c r="B54" s="345"/>
      <c r="C54" s="350"/>
      <c r="D54" s="348"/>
      <c r="E54" s="348"/>
      <c r="F54" s="348"/>
      <c r="G54" s="332"/>
      <c r="H54" s="332"/>
      <c r="I54" s="332"/>
      <c r="J54" s="332"/>
      <c r="K54" s="331"/>
    </row>
    <row r="55" spans="2:11" ht="16" x14ac:dyDescent="0.3">
      <c r="D55" s="348"/>
      <c r="E55" s="348"/>
      <c r="F55" s="348"/>
      <c r="G55" s="351">
        <f>+(G52+G53)</f>
        <v>0</v>
      </c>
      <c r="H55" s="351">
        <f>+(H52+H53)</f>
        <v>0</v>
      </c>
      <c r="I55" s="336">
        <v>0</v>
      </c>
      <c r="J55" s="339" t="s">
        <v>0</v>
      </c>
      <c r="K55" s="338" t="s">
        <v>399</v>
      </c>
    </row>
    <row r="56" spans="2:11" x14ac:dyDescent="0.15">
      <c r="G56" s="332" t="s">
        <v>0</v>
      </c>
      <c r="H56" s="332"/>
      <c r="I56" s="332"/>
      <c r="J56" s="332"/>
      <c r="K56" s="331"/>
    </row>
    <row r="57" spans="2:11" ht="16" x14ac:dyDescent="0.25">
      <c r="B57" s="345">
        <f>'Bilan de fermeture'!B14</f>
        <v>1100</v>
      </c>
      <c r="C57" s="346" t="str">
        <f>'Bilan de fermeture'!C14</f>
        <v>Clients et autres débiteurs (1100-1199)</v>
      </c>
      <c r="D57" s="352"/>
      <c r="E57" s="348"/>
      <c r="F57" s="348"/>
      <c r="G57" s="332"/>
      <c r="H57" s="332"/>
      <c r="I57" s="332"/>
      <c r="J57" s="332"/>
      <c r="K57" s="331"/>
    </row>
    <row r="58" spans="2:11" ht="17" x14ac:dyDescent="0.25">
      <c r="B58" s="345" t="s">
        <v>0</v>
      </c>
      <c r="C58" s="350" t="str">
        <f>'Bilan de fermeture'!C15</f>
        <v xml:space="preserve">   Clients</v>
      </c>
      <c r="D58" s="348"/>
      <c r="E58" s="348"/>
      <c r="F58" s="348"/>
      <c r="G58" s="332">
        <v>0</v>
      </c>
      <c r="H58" s="332">
        <v>0</v>
      </c>
      <c r="I58" s="332"/>
      <c r="J58" s="332"/>
      <c r="K58" s="331"/>
    </row>
    <row r="59" spans="2:11" ht="17" x14ac:dyDescent="0.25">
      <c r="B59" s="345" t="s">
        <v>0</v>
      </c>
      <c r="C59" s="350" t="str">
        <f>'Bilan de fermeture'!C16</f>
        <v xml:space="preserve">   Complimentaires</v>
      </c>
      <c r="D59" s="348"/>
      <c r="E59" s="348"/>
      <c r="F59" s="348"/>
      <c r="G59" s="332">
        <v>0</v>
      </c>
      <c r="H59" s="332">
        <v>0</v>
      </c>
      <c r="I59" s="332"/>
      <c r="J59" s="332"/>
      <c r="K59" s="331"/>
    </row>
    <row r="60" spans="2:11" ht="17" x14ac:dyDescent="0.25">
      <c r="B60" s="345" t="s">
        <v>0</v>
      </c>
      <c r="C60" s="350" t="str">
        <f>'Bilan de fermeture'!C17</f>
        <v xml:space="preserve">   Autres recevables</v>
      </c>
      <c r="D60" s="348"/>
      <c r="E60" s="348"/>
      <c r="F60" s="348"/>
      <c r="G60" s="332">
        <v>0</v>
      </c>
      <c r="H60" s="332">
        <v>0</v>
      </c>
      <c r="I60" s="332"/>
      <c r="J60" s="332"/>
      <c r="K60" s="331"/>
    </row>
    <row r="61" spans="2:11" ht="17" x14ac:dyDescent="0.25">
      <c r="B61" s="345" t="s">
        <v>0</v>
      </c>
      <c r="C61" s="350" t="str">
        <f>'Bilan de fermeture'!C18</f>
        <v xml:space="preserve">   Employés</v>
      </c>
      <c r="D61" s="348"/>
      <c r="E61" s="348"/>
      <c r="F61" s="348"/>
      <c r="G61" s="332">
        <v>0</v>
      </c>
      <c r="H61" s="332">
        <v>0</v>
      </c>
      <c r="I61" s="332"/>
      <c r="J61" s="332"/>
      <c r="K61" s="331"/>
    </row>
    <row r="62" spans="2:11" ht="17" x14ac:dyDescent="0.25">
      <c r="B62" s="345" t="s">
        <v>0</v>
      </c>
      <c r="C62" s="350" t="str">
        <f>'Bilan de fermeture'!C19</f>
        <v xml:space="preserve">   Provision pour mauvaises créances</v>
      </c>
      <c r="D62" s="348"/>
      <c r="E62" s="348"/>
      <c r="F62" s="348"/>
      <c r="G62" s="332">
        <v>0</v>
      </c>
      <c r="H62" s="332">
        <v>0</v>
      </c>
      <c r="I62" s="332"/>
      <c r="J62" s="332"/>
      <c r="K62" s="331"/>
    </row>
    <row r="63" spans="2:11" x14ac:dyDescent="0.15">
      <c r="B63" s="353" t="s">
        <v>0</v>
      </c>
      <c r="C63" s="353" t="s">
        <v>0</v>
      </c>
      <c r="G63" s="349" t="s">
        <v>0</v>
      </c>
      <c r="H63" s="349" t="s">
        <v>0</v>
      </c>
      <c r="I63" s="332"/>
      <c r="J63" s="332"/>
      <c r="K63" s="331"/>
    </row>
    <row r="64" spans="2:11" ht="16" x14ac:dyDescent="0.3">
      <c r="G64" s="336">
        <f>+SUM(G58:G62)</f>
        <v>0</v>
      </c>
      <c r="H64" s="354">
        <f>+SUM(H58:H62)</f>
        <v>0</v>
      </c>
      <c r="I64" s="354">
        <v>0</v>
      </c>
      <c r="J64" s="339" t="s">
        <v>0</v>
      </c>
      <c r="K64" s="338" t="s">
        <v>399</v>
      </c>
    </row>
    <row r="65" spans="2:11" ht="16" x14ac:dyDescent="0.3">
      <c r="G65" s="336"/>
      <c r="H65" s="354"/>
      <c r="I65" s="354"/>
      <c r="J65" s="339"/>
      <c r="K65" s="338"/>
    </row>
    <row r="66" spans="2:11" ht="16" x14ac:dyDescent="0.25">
      <c r="B66" s="345">
        <f>'Bilan de fermeture'!B21</f>
        <v>1200</v>
      </c>
      <c r="C66" s="346" t="str">
        <f>'Bilan de fermeture'!C21</f>
        <v>Stocks (1200-1299)</v>
      </c>
      <c r="D66" s="352"/>
      <c r="E66" s="348"/>
      <c r="F66" s="348"/>
      <c r="G66" s="332"/>
      <c r="H66" s="332" t="s">
        <v>0</v>
      </c>
      <c r="I66" s="332"/>
      <c r="J66" s="332"/>
      <c r="K66" s="331"/>
    </row>
    <row r="67" spans="2:11" ht="17" x14ac:dyDescent="0.25">
      <c r="B67" s="345" t="s">
        <v>0</v>
      </c>
      <c r="C67" s="355" t="str">
        <f>'Bilan de fermeture'!C22</f>
        <v xml:space="preserve">   Nourriture</v>
      </c>
      <c r="D67" s="355"/>
      <c r="E67" s="355"/>
      <c r="F67" s="348"/>
      <c r="G67" s="332">
        <v>0</v>
      </c>
      <c r="H67" s="332">
        <v>0</v>
      </c>
      <c r="I67" s="332"/>
      <c r="J67" s="332"/>
      <c r="K67" s="331"/>
    </row>
    <row r="68" spans="2:11" ht="17" x14ac:dyDescent="0.25">
      <c r="B68" s="345" t="s">
        <v>0</v>
      </c>
      <c r="C68" s="355" t="str">
        <f>'Bilan de fermeture'!C23</f>
        <v xml:space="preserve">   Boissons</v>
      </c>
      <c r="D68" s="355"/>
      <c r="E68" s="355"/>
      <c r="F68" s="348"/>
      <c r="G68" s="332">
        <v>0</v>
      </c>
      <c r="H68" s="332">
        <v>0</v>
      </c>
      <c r="I68" s="332"/>
      <c r="J68" s="332"/>
      <c r="K68" s="331"/>
    </row>
    <row r="69" spans="2:11" ht="17" x14ac:dyDescent="0.25">
      <c r="B69" s="345" t="s">
        <v>0</v>
      </c>
      <c r="C69" s="355" t="str">
        <f>'Bilan de fermeture'!C24</f>
        <v xml:space="preserve">   Fournitures</v>
      </c>
      <c r="D69" s="355"/>
      <c r="E69" s="355"/>
      <c r="F69" s="348"/>
      <c r="G69" s="332">
        <v>0</v>
      </c>
      <c r="H69" s="332">
        <v>0</v>
      </c>
      <c r="I69" s="332"/>
      <c r="J69" s="332"/>
      <c r="K69" s="331"/>
    </row>
    <row r="70" spans="2:11" ht="17" x14ac:dyDescent="0.25">
      <c r="B70" s="345" t="s">
        <v>0</v>
      </c>
      <c r="C70" s="355" t="str">
        <f>'Bilan de fermeture'!C25</f>
        <v xml:space="preserve">   Autres</v>
      </c>
      <c r="D70" s="355"/>
      <c r="E70" s="355"/>
      <c r="F70" s="348"/>
      <c r="G70" s="332">
        <v>0</v>
      </c>
      <c r="H70" s="332">
        <v>0</v>
      </c>
      <c r="I70" s="332"/>
      <c r="J70" s="332"/>
      <c r="K70" s="331"/>
    </row>
    <row r="71" spans="2:11" x14ac:dyDescent="0.15">
      <c r="B71" s="353" t="s">
        <v>0</v>
      </c>
      <c r="C71" s="353" t="s">
        <v>0</v>
      </c>
      <c r="G71" s="349" t="s">
        <v>0</v>
      </c>
      <c r="H71" s="349" t="s">
        <v>0</v>
      </c>
      <c r="I71" s="332"/>
      <c r="J71" s="332"/>
      <c r="K71" s="331"/>
    </row>
    <row r="72" spans="2:11" ht="16" x14ac:dyDescent="0.3">
      <c r="G72" s="336">
        <f>+SUM(G67:G70)</f>
        <v>0</v>
      </c>
      <c r="H72" s="336">
        <f>+SUM(H67:H70)</f>
        <v>0</v>
      </c>
      <c r="I72" s="336">
        <v>0</v>
      </c>
      <c r="J72" s="339" t="s">
        <v>0</v>
      </c>
      <c r="K72" s="338" t="s">
        <v>399</v>
      </c>
    </row>
    <row r="73" spans="2:11" s="335" customFormat="1" ht="16" x14ac:dyDescent="0.3">
      <c r="G73" s="336"/>
      <c r="H73" s="336"/>
      <c r="I73" s="336"/>
      <c r="J73" s="339"/>
      <c r="K73" s="338"/>
    </row>
    <row r="74" spans="2:11" s="335" customFormat="1" ht="16" x14ac:dyDescent="0.3">
      <c r="G74" s="336"/>
      <c r="H74" s="336"/>
      <c r="I74" s="336"/>
      <c r="J74" s="339"/>
      <c r="K74" s="338"/>
    </row>
    <row r="75" spans="2:11" s="335" customFormat="1" ht="16" x14ac:dyDescent="0.3">
      <c r="B75" s="428">
        <f>'Bilan de fermeture'!B27</f>
        <v>1300</v>
      </c>
      <c r="C75" s="429" t="str">
        <f>'Bilan de fermeture'!C27</f>
        <v>Autres actifs courants (1300-1399)</v>
      </c>
      <c r="G75" s="336"/>
      <c r="H75" s="336"/>
      <c r="I75" s="336"/>
      <c r="J75" s="339"/>
      <c r="K75" s="338"/>
    </row>
    <row r="76" spans="2:11" s="335" customFormat="1" ht="16" x14ac:dyDescent="0.3">
      <c r="B76" s="427"/>
      <c r="C76" s="335" t="str">
        <f>'Bilan de fermeture'!C28</f>
        <v xml:space="preserve">   Divers frais payés d'avance</v>
      </c>
      <c r="G76" s="435">
        <v>0</v>
      </c>
      <c r="H76" s="435">
        <v>0</v>
      </c>
      <c r="I76" s="336"/>
      <c r="J76" s="339"/>
      <c r="K76" s="338"/>
    </row>
    <row r="77" spans="2:11" s="335" customFormat="1" ht="16" x14ac:dyDescent="0.3">
      <c r="B77" s="427"/>
      <c r="C77" s="335" t="str">
        <f>'Bilan de fermeture'!C29</f>
        <v xml:space="preserve">   Dépôt chez gaz métropolitain</v>
      </c>
      <c r="G77" s="435">
        <v>0</v>
      </c>
      <c r="H77" s="435">
        <v>0</v>
      </c>
      <c r="I77" s="336"/>
      <c r="J77" s="339"/>
      <c r="K77" s="338"/>
    </row>
    <row r="78" spans="2:11" s="335" customFormat="1" ht="16" x14ac:dyDescent="0.3">
      <c r="B78" s="427"/>
      <c r="C78" s="335" t="str">
        <f>'Bilan de fermeture'!C30</f>
        <v xml:space="preserve">   Dépôt chez Hydro Québec</v>
      </c>
      <c r="G78" s="435">
        <v>0</v>
      </c>
      <c r="H78" s="435">
        <v>0</v>
      </c>
      <c r="I78" s="336"/>
      <c r="J78" s="339"/>
      <c r="K78" s="338"/>
    </row>
    <row r="79" spans="2:11" s="335" customFormat="1" ht="16" x14ac:dyDescent="0.3">
      <c r="B79" s="427"/>
      <c r="C79" s="335" t="str">
        <f>'Bilan de fermeture'!C31</f>
        <v xml:space="preserve">   Taxes</v>
      </c>
      <c r="G79" s="435">
        <v>0</v>
      </c>
      <c r="H79" s="435">
        <v>0</v>
      </c>
      <c r="I79" s="336"/>
      <c r="J79" s="339"/>
      <c r="K79" s="338"/>
    </row>
    <row r="80" spans="2:11" s="335" customFormat="1" ht="16" x14ac:dyDescent="0.3">
      <c r="C80" s="335" t="str">
        <f>'Bilan de fermeture'!C32</f>
        <v xml:space="preserve">   Licences</v>
      </c>
      <c r="G80" s="435">
        <v>0</v>
      </c>
      <c r="H80" s="435">
        <v>0</v>
      </c>
      <c r="I80" s="336"/>
      <c r="J80" s="339"/>
      <c r="K80" s="338"/>
    </row>
    <row r="81" spans="2:11" s="335" customFormat="1" ht="16" x14ac:dyDescent="0.3">
      <c r="G81" s="411"/>
      <c r="H81" s="411"/>
      <c r="I81" s="336"/>
      <c r="J81" s="339"/>
      <c r="K81" s="338"/>
    </row>
    <row r="82" spans="2:11" s="335" customFormat="1" ht="16" x14ac:dyDescent="0.3">
      <c r="G82" s="336">
        <f>SUM(G76:G80)</f>
        <v>0</v>
      </c>
      <c r="H82" s="336">
        <f>SUM(H76:H80)</f>
        <v>0</v>
      </c>
      <c r="I82" s="336">
        <v>0</v>
      </c>
      <c r="J82" s="339"/>
      <c r="K82" s="338"/>
    </row>
    <row r="83" spans="2:11" s="335" customFormat="1" ht="16" x14ac:dyDescent="0.3">
      <c r="G83" s="336"/>
      <c r="H83" s="336"/>
      <c r="I83" s="336"/>
      <c r="J83" s="339"/>
      <c r="K83" s="338"/>
    </row>
    <row r="84" spans="2:11" ht="16" x14ac:dyDescent="0.3">
      <c r="G84" s="336"/>
      <c r="H84" s="336"/>
      <c r="I84" s="336"/>
      <c r="J84" s="339"/>
      <c r="K84" s="338"/>
    </row>
    <row r="85" spans="2:11" ht="19" x14ac:dyDescent="0.3">
      <c r="C85" s="356" t="str">
        <f>'Bilan de fermeture'!C65</f>
        <v>Passif courant</v>
      </c>
      <c r="G85" s="336"/>
      <c r="H85" s="336"/>
      <c r="I85" s="336"/>
      <c r="J85" s="339"/>
      <c r="K85" s="338"/>
    </row>
    <row r="86" spans="2:11" ht="16" x14ac:dyDescent="0.3">
      <c r="G86" s="336"/>
      <c r="H86" s="336"/>
      <c r="I86" s="336"/>
      <c r="J86" s="339"/>
      <c r="K86" s="338"/>
    </row>
    <row r="87" spans="2:11" ht="16" x14ac:dyDescent="0.25">
      <c r="B87" s="345">
        <f>'Bilan de fermeture'!B67</f>
        <v>2000</v>
      </c>
      <c r="C87" s="357" t="str">
        <f>'Bilan de fermeture'!C67</f>
        <v>Découverts bancaires (2000-2099)</v>
      </c>
      <c r="D87" s="358"/>
      <c r="E87" s="359"/>
      <c r="F87" s="359"/>
      <c r="G87" s="360"/>
      <c r="H87" s="361"/>
      <c r="I87" s="332"/>
      <c r="J87" s="332"/>
      <c r="K87" s="362"/>
    </row>
    <row r="88" spans="2:11" ht="17" x14ac:dyDescent="0.25">
      <c r="B88" s="345" t="s">
        <v>0</v>
      </c>
      <c r="C88" s="363" t="str">
        <f>'Bilan de fermeture'!C68</f>
        <v xml:space="preserve">   Marge de crédit Desjardins</v>
      </c>
      <c r="D88" s="363"/>
      <c r="E88" s="364"/>
      <c r="F88" s="359"/>
      <c r="G88" s="365">
        <v>0</v>
      </c>
      <c r="H88" s="365">
        <v>0</v>
      </c>
      <c r="I88" s="332"/>
      <c r="J88" s="332"/>
      <c r="K88" s="362"/>
    </row>
    <row r="89" spans="2:11" ht="17" x14ac:dyDescent="0.25">
      <c r="B89" s="345" t="s">
        <v>0</v>
      </c>
      <c r="C89" s="430" t="s">
        <v>0</v>
      </c>
      <c r="D89" s="363"/>
      <c r="E89" s="364"/>
      <c r="F89" s="359"/>
      <c r="G89" s="365" t="s">
        <v>0</v>
      </c>
      <c r="H89" s="365" t="s">
        <v>0</v>
      </c>
      <c r="I89" s="332"/>
      <c r="J89" s="332"/>
      <c r="K89" s="362"/>
    </row>
    <row r="90" spans="2:11" ht="17" x14ac:dyDescent="0.25">
      <c r="B90" s="345">
        <f>'Bilan de fermeture'!B70</f>
        <v>2100</v>
      </c>
      <c r="C90" s="366" t="str">
        <f>'Bilan de fermeture'!C70</f>
        <v>Emprunts bancaires (2100-2199)</v>
      </c>
      <c r="D90" s="367"/>
      <c r="E90" s="348"/>
      <c r="F90" s="348"/>
      <c r="G90" s="368"/>
      <c r="H90" s="369"/>
      <c r="I90" s="332"/>
      <c r="J90" s="332"/>
      <c r="K90" s="362"/>
    </row>
    <row r="91" spans="2:11" ht="17" x14ac:dyDescent="0.25">
      <c r="B91" s="345" t="s">
        <v>0</v>
      </c>
      <c r="C91" s="355" t="str">
        <f>'Bilan de fermeture'!C71</f>
        <v xml:space="preserve">   Prêt 1 - Desjardins</v>
      </c>
      <c r="D91" s="367"/>
      <c r="E91" s="348"/>
      <c r="F91" s="348"/>
      <c r="G91" s="369">
        <v>0</v>
      </c>
      <c r="H91" s="369">
        <v>0</v>
      </c>
      <c r="I91" s="332"/>
      <c r="J91" s="332"/>
      <c r="K91" s="362"/>
    </row>
    <row r="92" spans="2:11" ht="17" x14ac:dyDescent="0.25">
      <c r="B92" s="345" t="s">
        <v>0</v>
      </c>
      <c r="C92" s="355" t="str">
        <f>'Bilan de fermeture'!C72</f>
        <v xml:space="preserve">   Portion à CT de la dette à LT</v>
      </c>
      <c r="D92" s="367"/>
      <c r="E92" s="348"/>
      <c r="F92" s="348"/>
      <c r="G92" s="371">
        <v>0</v>
      </c>
      <c r="H92" s="371">
        <v>0</v>
      </c>
      <c r="I92" s="332"/>
      <c r="J92" s="332"/>
      <c r="K92" s="362"/>
    </row>
    <row r="93" spans="2:11" ht="17" x14ac:dyDescent="0.25">
      <c r="B93" s="345"/>
      <c r="C93" s="372"/>
      <c r="D93" s="367"/>
      <c r="E93" s="348"/>
      <c r="F93" s="348"/>
      <c r="G93" s="371"/>
      <c r="H93" s="371"/>
      <c r="I93" s="332"/>
      <c r="J93" s="332"/>
      <c r="K93" s="362"/>
    </row>
    <row r="94" spans="2:11" ht="16" x14ac:dyDescent="0.25">
      <c r="B94" s="345">
        <f>'Bilan de fermeture'!B74</f>
        <v>2200</v>
      </c>
      <c r="C94" s="366" t="str">
        <f>'Bilan de fermeture'!C74</f>
        <v>Fournisseurs et autres créditeurs (2200-2299)</v>
      </c>
      <c r="D94" s="373"/>
      <c r="E94" s="374"/>
      <c r="F94" s="348"/>
      <c r="G94" s="371"/>
      <c r="H94" s="371"/>
      <c r="I94" s="332"/>
      <c r="J94" s="332"/>
      <c r="K94" s="362"/>
    </row>
    <row r="95" spans="2:11" ht="17" x14ac:dyDescent="0.25">
      <c r="B95" s="345" t="s">
        <v>0</v>
      </c>
      <c r="C95" s="355" t="str">
        <f>'Bilan de fermeture'!C75</f>
        <v xml:space="preserve">   Créditeurs et frais courus</v>
      </c>
      <c r="D95" s="373"/>
      <c r="E95" s="374"/>
      <c r="F95" s="348"/>
      <c r="G95" s="371">
        <v>0</v>
      </c>
      <c r="H95" s="371">
        <v>0</v>
      </c>
      <c r="I95" s="332"/>
      <c r="J95" s="332"/>
      <c r="K95" s="362"/>
    </row>
    <row r="96" spans="2:11" ht="17" x14ac:dyDescent="0.25">
      <c r="B96" s="345" t="s">
        <v>0</v>
      </c>
      <c r="C96" s="355" t="str">
        <f>'Bilan de fermeture'!C76</f>
        <v xml:space="preserve">   Impôt sur le bénéfice à payer</v>
      </c>
      <c r="D96" s="373"/>
      <c r="E96" s="374"/>
      <c r="F96" s="348"/>
      <c r="G96" s="371">
        <v>0</v>
      </c>
      <c r="H96" s="371">
        <v>0</v>
      </c>
      <c r="I96" s="332"/>
      <c r="J96" s="332"/>
      <c r="K96" s="362"/>
    </row>
    <row r="97" spans="2:11" ht="16" x14ac:dyDescent="0.25">
      <c r="B97" s="345"/>
      <c r="C97" s="372" t="s">
        <v>0</v>
      </c>
      <c r="D97" s="373"/>
      <c r="E97" s="374"/>
      <c r="F97" s="348"/>
      <c r="G97" s="371"/>
      <c r="H97" s="371"/>
      <c r="I97" s="332"/>
      <c r="J97" s="332"/>
      <c r="K97" s="362"/>
    </row>
    <row r="98" spans="2:11" ht="16" x14ac:dyDescent="0.25">
      <c r="B98" s="345">
        <f>'Bilan de fermeture'!B78</f>
        <v>2300</v>
      </c>
      <c r="C98" s="346" t="str">
        <f>'Bilan de fermeture'!C78</f>
        <v>Produits différés (2300-2399)</v>
      </c>
      <c r="D98" s="374"/>
      <c r="E98" s="374"/>
      <c r="F98" s="348"/>
      <c r="G98" s="371"/>
      <c r="H98" s="371"/>
      <c r="I98" s="332"/>
      <c r="J98" s="332"/>
      <c r="K98" s="362"/>
    </row>
    <row r="99" spans="2:11" ht="17" x14ac:dyDescent="0.25">
      <c r="B99" s="345" t="s">
        <v>0</v>
      </c>
      <c r="C99" s="355" t="str">
        <f>'Bilan de fermeture'!C79</f>
        <v xml:space="preserve">   Produits différés # 1</v>
      </c>
      <c r="D99" s="374"/>
      <c r="E99" s="374"/>
      <c r="F99" s="348"/>
      <c r="G99" s="371">
        <v>0</v>
      </c>
      <c r="H99" s="371">
        <v>0</v>
      </c>
      <c r="I99" s="332"/>
      <c r="J99" s="332"/>
      <c r="K99" s="362"/>
    </row>
    <row r="100" spans="2:11" ht="17" x14ac:dyDescent="0.25">
      <c r="B100" s="345" t="s">
        <v>0</v>
      </c>
      <c r="C100" s="355" t="str">
        <f>'Bilan de fermeture'!C76</f>
        <v xml:space="preserve">   Impôt sur le bénéfice à payer</v>
      </c>
      <c r="D100" s="374"/>
      <c r="E100" s="374"/>
      <c r="F100" s="348"/>
      <c r="G100" s="371">
        <v>0</v>
      </c>
      <c r="H100" s="371">
        <v>0</v>
      </c>
      <c r="I100" s="332"/>
      <c r="J100" s="332"/>
      <c r="K100" s="362"/>
    </row>
    <row r="101" spans="2:11" ht="16" x14ac:dyDescent="0.25">
      <c r="B101" s="345"/>
      <c r="C101" s="347"/>
      <c r="D101" s="374"/>
      <c r="E101" s="374"/>
      <c r="F101" s="348"/>
      <c r="G101" s="371"/>
      <c r="H101" s="371"/>
      <c r="I101" s="332"/>
      <c r="J101" s="332"/>
      <c r="K101" s="362"/>
    </row>
    <row r="102" spans="2:11" ht="16" x14ac:dyDescent="0.25">
      <c r="B102" s="345">
        <f>'Bilan de fermeture'!B81</f>
        <v>2400</v>
      </c>
      <c r="C102" s="346" t="str">
        <f>'Bilan de fermeture'!C81</f>
        <v>Provisions pour risques et charges 2400-2499)</v>
      </c>
      <c r="D102" s="374"/>
      <c r="E102" s="374"/>
      <c r="F102" s="348"/>
      <c r="G102" s="371"/>
      <c r="H102" s="371"/>
      <c r="I102" s="332"/>
      <c r="J102" s="332"/>
      <c r="K102" s="362"/>
    </row>
    <row r="103" spans="2:11" ht="17" x14ac:dyDescent="0.25">
      <c r="B103" s="345" t="s">
        <v>0</v>
      </c>
      <c r="C103" s="355" t="s">
        <v>0</v>
      </c>
      <c r="D103" s="374"/>
      <c r="E103" s="374"/>
      <c r="F103" s="348"/>
      <c r="G103" s="371">
        <v>0</v>
      </c>
      <c r="H103" s="371">
        <v>0</v>
      </c>
      <c r="I103" s="332"/>
      <c r="J103" s="332"/>
      <c r="K103" s="362"/>
    </row>
    <row r="104" spans="2:11" ht="16" x14ac:dyDescent="0.25">
      <c r="B104" s="345"/>
      <c r="C104" s="347"/>
      <c r="D104" s="374"/>
      <c r="E104" s="374"/>
      <c r="F104" s="348"/>
      <c r="G104" s="371"/>
      <c r="H104" s="371"/>
      <c r="I104" s="332"/>
      <c r="J104" s="332"/>
      <c r="K104" s="362"/>
    </row>
    <row r="105" spans="2:11" ht="16" x14ac:dyDescent="0.25">
      <c r="B105" s="345">
        <f>'Bilan de fermeture'!B84</f>
        <v>2500</v>
      </c>
      <c r="C105" s="346" t="str">
        <f>'Bilan de fermeture'!C84</f>
        <v>Partie courante de la dette à LT (2500-2599)</v>
      </c>
      <c r="D105" s="374"/>
      <c r="E105" s="374"/>
      <c r="F105" s="348"/>
      <c r="G105" s="371"/>
      <c r="H105" s="371"/>
      <c r="I105" s="332"/>
      <c r="J105" s="332"/>
      <c r="K105" s="362"/>
    </row>
    <row r="106" spans="2:11" ht="17" x14ac:dyDescent="0.25">
      <c r="B106" s="345" t="s">
        <v>0</v>
      </c>
      <c r="C106" s="355" t="str">
        <f>'Bilan de fermeture'!C85</f>
        <v xml:space="preserve">   Portion à CT de la dette à LT</v>
      </c>
      <c r="D106" s="374"/>
      <c r="E106" s="374"/>
      <c r="F106" s="348"/>
      <c r="G106" s="371">
        <v>0</v>
      </c>
      <c r="H106" s="371">
        <v>0</v>
      </c>
      <c r="I106" s="349" t="s">
        <v>0</v>
      </c>
      <c r="J106" s="332"/>
      <c r="K106" s="362"/>
    </row>
    <row r="107" spans="2:11" ht="16" x14ac:dyDescent="0.25">
      <c r="B107" s="345"/>
      <c r="C107" s="347"/>
      <c r="D107" s="374"/>
      <c r="E107" s="374"/>
      <c r="F107" s="348"/>
      <c r="G107" s="370"/>
      <c r="H107" s="371"/>
      <c r="I107" s="332"/>
      <c r="J107" s="332"/>
      <c r="K107" s="362"/>
    </row>
    <row r="108" spans="2:11" ht="17" x14ac:dyDescent="0.25">
      <c r="B108" s="345"/>
      <c r="C108" s="355"/>
      <c r="D108" s="373"/>
      <c r="E108" s="374"/>
      <c r="F108" s="348"/>
      <c r="G108" s="332"/>
      <c r="H108" s="332"/>
      <c r="I108" s="332"/>
      <c r="J108" s="332"/>
      <c r="K108" s="331"/>
    </row>
    <row r="109" spans="2:11" ht="16" x14ac:dyDescent="0.3">
      <c r="G109" s="375">
        <f>SUM(G87:G107)</f>
        <v>0</v>
      </c>
      <c r="H109" s="375">
        <f>SUM(H88:H107)</f>
        <v>0</v>
      </c>
      <c r="I109" s="336">
        <v>0</v>
      </c>
      <c r="J109" s="339" t="s">
        <v>0</v>
      </c>
      <c r="K109" s="338" t="s">
        <v>401</v>
      </c>
    </row>
    <row r="110" spans="2:11" ht="16" x14ac:dyDescent="0.3">
      <c r="G110" s="376" t="s">
        <v>0</v>
      </c>
      <c r="H110" s="336"/>
      <c r="I110" s="336"/>
      <c r="J110" s="339"/>
      <c r="K110" s="331"/>
    </row>
    <row r="111" spans="2:11" ht="16" x14ac:dyDescent="0.3">
      <c r="C111" s="466" t="s">
        <v>404</v>
      </c>
      <c r="D111" s="466"/>
      <c r="E111" s="466"/>
      <c r="F111" s="466"/>
      <c r="G111" s="466"/>
      <c r="H111" s="466"/>
      <c r="I111" s="466"/>
      <c r="J111" s="336">
        <v>0</v>
      </c>
      <c r="K111" s="338" t="s">
        <v>0</v>
      </c>
    </row>
    <row r="112" spans="2:11" ht="17" thickBot="1" x14ac:dyDescent="0.35">
      <c r="C112" s="340"/>
      <c r="D112" s="340"/>
      <c r="E112" s="340"/>
      <c r="F112" s="340"/>
      <c r="G112" s="340"/>
      <c r="H112" s="340"/>
      <c r="I112" s="340"/>
      <c r="J112" s="336"/>
      <c r="K112" s="331"/>
    </row>
    <row r="113" spans="2:11" ht="18" thickTop="1" thickBot="1" x14ac:dyDescent="0.35">
      <c r="B113" s="377"/>
      <c r="C113" s="484" t="s">
        <v>405</v>
      </c>
      <c r="D113" s="485"/>
      <c r="E113" s="485"/>
      <c r="F113" s="485"/>
      <c r="G113" s="485"/>
      <c r="H113" s="485"/>
      <c r="I113" s="486"/>
      <c r="J113" s="378">
        <v>0</v>
      </c>
      <c r="K113" s="379" t="e">
        <f>J113/J195</f>
        <v>#DIV/0!</v>
      </c>
    </row>
    <row r="114" spans="2:11" ht="15" thickTop="1" thickBot="1" x14ac:dyDescent="0.2">
      <c r="G114" s="332"/>
      <c r="H114" s="332"/>
      <c r="I114" s="332"/>
      <c r="J114" s="332"/>
      <c r="K114" s="331"/>
    </row>
    <row r="115" spans="2:11" ht="15" thickTop="1" thickBot="1" x14ac:dyDescent="0.2">
      <c r="B115" s="470" t="s">
        <v>406</v>
      </c>
      <c r="C115" s="487"/>
      <c r="D115" s="487"/>
      <c r="E115" s="487"/>
      <c r="F115" s="487"/>
      <c r="G115" s="487"/>
      <c r="H115" s="487"/>
      <c r="I115" s="487"/>
      <c r="J115" s="487"/>
      <c r="K115" s="488"/>
    </row>
    <row r="116" spans="2:11" ht="14" thickTop="1" x14ac:dyDescent="0.15">
      <c r="B116" s="380"/>
      <c r="C116" s="381"/>
      <c r="D116" s="381"/>
      <c r="E116" s="381"/>
      <c r="F116" s="381"/>
      <c r="G116" s="381"/>
      <c r="H116" s="381"/>
      <c r="I116" s="381"/>
      <c r="J116" s="381"/>
      <c r="K116" s="381"/>
    </row>
    <row r="117" spans="2:11" ht="19" x14ac:dyDescent="0.3">
      <c r="B117" s="380"/>
      <c r="C117" s="356" t="str">
        <f>'Bilan de fermeture'!C87</f>
        <v>Passif non courant</v>
      </c>
      <c r="D117" s="381"/>
      <c r="E117" s="381"/>
      <c r="F117" s="381"/>
      <c r="G117" s="381"/>
      <c r="H117" s="381"/>
      <c r="I117" s="381"/>
      <c r="J117" s="381"/>
      <c r="K117" s="381"/>
    </row>
    <row r="118" spans="2:11" x14ac:dyDescent="0.15">
      <c r="B118" s="380"/>
      <c r="C118" s="381"/>
      <c r="D118" s="381"/>
      <c r="E118" s="381"/>
      <c r="F118" s="381"/>
      <c r="G118" s="381"/>
      <c r="H118" s="381"/>
      <c r="I118" s="381"/>
      <c r="J118" s="381"/>
      <c r="K118" s="381"/>
    </row>
    <row r="119" spans="2:11" x14ac:dyDescent="0.15">
      <c r="G119" s="431" t="s">
        <v>402</v>
      </c>
      <c r="H119" s="431" t="s">
        <v>403</v>
      </c>
      <c r="I119" s="332"/>
      <c r="J119" s="332"/>
      <c r="K119" s="331"/>
    </row>
    <row r="120" spans="2:11" ht="16" x14ac:dyDescent="0.25">
      <c r="B120" s="345">
        <f>'Bilan de fermeture'!B89</f>
        <v>2600</v>
      </c>
      <c r="C120" s="366" t="str">
        <f>'Bilan de fermeture'!C89</f>
        <v>Emprunts hypothécaires (2600-2699)</v>
      </c>
      <c r="D120" s="352"/>
      <c r="E120" s="348"/>
      <c r="F120" s="348"/>
      <c r="G120" s="348"/>
      <c r="H120" s="383"/>
      <c r="I120" s="332"/>
      <c r="K120" s="331"/>
    </row>
    <row r="121" spans="2:11" ht="16" x14ac:dyDescent="0.25">
      <c r="B121" s="345" t="s">
        <v>0</v>
      </c>
      <c r="C121" s="353" t="str">
        <f>'Bilan de fermeture'!C90</f>
        <v xml:space="preserve">   LFPEC (90%)</v>
      </c>
      <c r="D121" s="352"/>
      <c r="E121" s="348"/>
      <c r="F121" s="348"/>
      <c r="G121" s="371">
        <v>0</v>
      </c>
      <c r="H121" s="371">
        <v>0</v>
      </c>
      <c r="I121" s="332"/>
      <c r="J121" s="332"/>
      <c r="K121" s="331"/>
    </row>
    <row r="122" spans="2:11" s="335" customFormat="1" ht="16" x14ac:dyDescent="0.25">
      <c r="B122" s="345"/>
      <c r="C122" s="353" t="str">
        <f>'Bilan de fermeture'!C91</f>
        <v xml:space="preserve">   Portion à CT de la dette à LT</v>
      </c>
      <c r="D122" s="352"/>
      <c r="E122" s="348"/>
      <c r="F122" s="348"/>
      <c r="G122" s="371">
        <v>0</v>
      </c>
      <c r="H122" s="371">
        <v>0</v>
      </c>
      <c r="I122" s="332"/>
      <c r="J122" s="332"/>
      <c r="K122" s="331"/>
    </row>
    <row r="123" spans="2:11" ht="16" x14ac:dyDescent="0.25">
      <c r="B123" s="345"/>
      <c r="C123" s="372"/>
      <c r="D123" s="352"/>
      <c r="E123" s="348"/>
      <c r="F123" s="348"/>
      <c r="G123" s="370"/>
      <c r="H123" s="371"/>
      <c r="I123" s="332"/>
      <c r="J123" s="332"/>
      <c r="K123" s="331"/>
    </row>
    <row r="124" spans="2:11" ht="16" x14ac:dyDescent="0.25">
      <c r="B124" s="345">
        <f>'Bilan de fermeture'!B93</f>
        <v>2700</v>
      </c>
      <c r="C124" s="384" t="str">
        <f>'Bilan de fermeture'!C93</f>
        <v>Emprunts obligataires (2700-2799)</v>
      </c>
      <c r="D124" s="348"/>
      <c r="E124" s="348"/>
      <c r="F124" s="348"/>
      <c r="G124" s="370"/>
      <c r="H124" s="371"/>
      <c r="I124" s="332"/>
      <c r="J124" s="332"/>
      <c r="K124" s="331"/>
    </row>
    <row r="125" spans="2:11" ht="17" x14ac:dyDescent="0.25">
      <c r="B125" s="345" t="s">
        <v>0</v>
      </c>
      <c r="C125" s="350" t="str">
        <f>'Bilan de fermeture'!C94</f>
        <v xml:space="preserve">   Emprunts # 1</v>
      </c>
      <c r="D125" s="348"/>
      <c r="E125" s="348"/>
      <c r="F125" s="348"/>
      <c r="G125" s="371">
        <v>0</v>
      </c>
      <c r="H125" s="371">
        <v>0</v>
      </c>
      <c r="I125" s="332"/>
      <c r="J125" s="332"/>
      <c r="K125" s="331"/>
    </row>
    <row r="126" spans="2:11" ht="16" x14ac:dyDescent="0.25">
      <c r="B126" s="345"/>
      <c r="C126" s="385"/>
      <c r="D126" s="348"/>
      <c r="E126" s="348"/>
      <c r="F126" s="348"/>
      <c r="G126" s="371"/>
      <c r="H126" s="371"/>
      <c r="I126" s="332"/>
      <c r="J126" s="332"/>
      <c r="K126" s="331"/>
    </row>
    <row r="127" spans="2:11" ht="16" x14ac:dyDescent="0.25">
      <c r="B127" s="345">
        <f>'Bilan de fermeture'!B96</f>
        <v>2800</v>
      </c>
      <c r="C127" s="384" t="str">
        <f>'Bilan de fermeture'!C96</f>
        <v>Obligations découlant de contrats de location-financement (2800-2899)</v>
      </c>
      <c r="D127" s="348"/>
      <c r="E127" s="348"/>
      <c r="F127" s="348"/>
      <c r="G127" s="371"/>
      <c r="H127" s="371"/>
      <c r="I127" s="332"/>
      <c r="J127" s="332"/>
      <c r="K127" s="331"/>
    </row>
    <row r="128" spans="2:11" ht="17" x14ac:dyDescent="0.25">
      <c r="B128" s="345" t="s">
        <v>0</v>
      </c>
      <c r="C128" s="350" t="str">
        <f>'Bilan de fermeture'!C97</f>
        <v xml:space="preserve">   Contrat de location financement # 1</v>
      </c>
      <c r="D128" s="348"/>
      <c r="E128" s="348"/>
      <c r="F128" s="348"/>
      <c r="G128" s="371">
        <v>0</v>
      </c>
      <c r="H128" s="371">
        <v>0</v>
      </c>
      <c r="I128" s="332"/>
      <c r="J128" s="332"/>
      <c r="K128" s="331"/>
    </row>
    <row r="129" spans="2:11" s="335" customFormat="1" ht="17" x14ac:dyDescent="0.25">
      <c r="B129" s="345"/>
      <c r="C129" s="350"/>
      <c r="D129" s="348"/>
      <c r="E129" s="348"/>
      <c r="F129" s="348"/>
      <c r="G129" s="371"/>
      <c r="H129" s="371"/>
      <c r="I129" s="332"/>
      <c r="J129" s="332"/>
      <c r="K129" s="331"/>
    </row>
    <row r="130" spans="2:11" s="335" customFormat="1" ht="17" x14ac:dyDescent="0.25">
      <c r="B130" s="345">
        <f>'Bilan de fermeture'!B99</f>
        <v>2900</v>
      </c>
      <c r="C130" s="432" t="str">
        <f>'Bilan de fermeture'!C99</f>
        <v>Impôts différés (2900-2999)</v>
      </c>
      <c r="D130" s="348"/>
      <c r="E130" s="348"/>
      <c r="F130" s="348"/>
      <c r="G130" s="371">
        <v>0</v>
      </c>
      <c r="H130" s="371">
        <v>0</v>
      </c>
      <c r="I130" s="332"/>
      <c r="J130" s="332"/>
      <c r="K130" s="331"/>
    </row>
    <row r="131" spans="2:11" s="335" customFormat="1" ht="17" x14ac:dyDescent="0.25">
      <c r="B131" s="345"/>
      <c r="C131" s="350"/>
      <c r="D131" s="348"/>
      <c r="E131" s="348"/>
      <c r="F131" s="348"/>
      <c r="G131" s="370"/>
      <c r="H131" s="371"/>
      <c r="I131" s="332"/>
      <c r="J131" s="332"/>
      <c r="K131" s="331"/>
    </row>
    <row r="132" spans="2:11" s="335" customFormat="1" ht="17" x14ac:dyDescent="0.25">
      <c r="B132" s="345"/>
      <c r="C132" s="350"/>
      <c r="D132" s="348"/>
      <c r="E132" s="348"/>
      <c r="F132" s="348"/>
      <c r="G132" s="370"/>
      <c r="H132" s="371"/>
      <c r="I132" s="332"/>
      <c r="J132" s="332"/>
      <c r="K132" s="331"/>
    </row>
    <row r="133" spans="2:11" ht="17" x14ac:dyDescent="0.25">
      <c r="B133" s="345"/>
      <c r="C133" s="350"/>
      <c r="D133" s="348"/>
      <c r="E133" s="348"/>
      <c r="F133" s="348"/>
      <c r="G133" s="370"/>
      <c r="H133" s="371"/>
      <c r="I133" s="332"/>
      <c r="J133" s="332"/>
      <c r="K133" s="331"/>
    </row>
    <row r="134" spans="2:11" ht="16" x14ac:dyDescent="0.3">
      <c r="B134" s="330" t="s">
        <v>0</v>
      </c>
      <c r="C134" s="330" t="s">
        <v>0</v>
      </c>
      <c r="G134" s="336">
        <f>+G121+G125+G128+G130</f>
        <v>0</v>
      </c>
      <c r="H134" s="336">
        <f>+H121+H125+H128+H130</f>
        <v>0</v>
      </c>
      <c r="I134" s="336">
        <v>0</v>
      </c>
      <c r="J134" s="339" t="s">
        <v>0</v>
      </c>
      <c r="K134" s="338" t="s">
        <v>401</v>
      </c>
    </row>
    <row r="135" spans="2:11" ht="16" x14ac:dyDescent="0.3">
      <c r="G135" s="336"/>
      <c r="H135" s="336"/>
      <c r="I135" s="336"/>
      <c r="J135" s="339"/>
      <c r="K135" s="338"/>
    </row>
    <row r="136" spans="2:11" ht="19" x14ac:dyDescent="0.3">
      <c r="C136" s="356" t="str">
        <f>'Bilan de fermeture'!C102</f>
        <v>CAPITAL (3000)</v>
      </c>
      <c r="G136" s="336"/>
      <c r="H136" s="336"/>
      <c r="I136" s="336"/>
      <c r="J136" s="339"/>
      <c r="K136" s="338"/>
    </row>
    <row r="137" spans="2:11" ht="16" x14ac:dyDescent="0.3">
      <c r="B137" s="330" t="s">
        <v>0</v>
      </c>
      <c r="G137" s="336"/>
      <c r="H137" s="336"/>
      <c r="I137" s="336"/>
      <c r="J137" s="339"/>
      <c r="K137" s="331"/>
    </row>
    <row r="138" spans="2:11" ht="16" x14ac:dyDescent="0.25">
      <c r="B138" s="345">
        <f>'Bilan de fermeture'!B104</f>
        <v>3000</v>
      </c>
      <c r="C138" s="366" t="str">
        <f>'Bilan de fermeture'!C104</f>
        <v>Capital actions (3000-3099)</v>
      </c>
      <c r="D138" s="346"/>
      <c r="E138" s="348"/>
      <c r="F138" s="348"/>
      <c r="G138" s="348"/>
      <c r="H138" s="332"/>
      <c r="I138" s="332"/>
      <c r="K138" s="331"/>
    </row>
    <row r="139" spans="2:11" ht="17" x14ac:dyDescent="0.25">
      <c r="B139" s="345" t="s">
        <v>0</v>
      </c>
      <c r="C139" s="386" t="str">
        <f>'Bilan de fermeture'!C105</f>
        <v xml:space="preserve">   Investissement de l'entreprise mère</v>
      </c>
      <c r="D139" s="387"/>
      <c r="E139" s="370"/>
      <c r="F139" s="370"/>
      <c r="G139" s="371">
        <v>0</v>
      </c>
      <c r="H139" s="435">
        <v>0</v>
      </c>
      <c r="I139" s="332"/>
      <c r="J139" s="332"/>
      <c r="K139" s="362"/>
    </row>
    <row r="140" spans="2:11" ht="17" x14ac:dyDescent="0.25">
      <c r="B140" s="345" t="s">
        <v>0</v>
      </c>
      <c r="C140" s="386" t="s">
        <v>0</v>
      </c>
      <c r="D140" s="387"/>
      <c r="E140" s="370"/>
      <c r="F140" s="370"/>
      <c r="G140" s="371">
        <v>0</v>
      </c>
      <c r="H140" s="435">
        <v>0</v>
      </c>
      <c r="I140" s="332"/>
      <c r="J140" s="332"/>
      <c r="K140" s="362"/>
    </row>
    <row r="141" spans="2:11" ht="16" x14ac:dyDescent="0.25">
      <c r="B141" s="345"/>
      <c r="C141" s="388"/>
      <c r="D141" s="387"/>
      <c r="E141" s="370"/>
      <c r="F141" s="370"/>
      <c r="G141" s="370"/>
      <c r="H141" s="332"/>
      <c r="I141" s="332"/>
      <c r="J141" s="332"/>
      <c r="K141" s="362"/>
    </row>
    <row r="142" spans="2:11" ht="17" x14ac:dyDescent="0.25">
      <c r="B142" s="345">
        <f>'Bilan de fermeture'!B107</f>
        <v>3100</v>
      </c>
      <c r="C142" s="389" t="str">
        <f>'Bilan de fermeture'!C107</f>
        <v>Surplus d'apport (3100-3199)</v>
      </c>
      <c r="D142" s="390"/>
      <c r="E142" s="370"/>
      <c r="F142" s="370"/>
      <c r="G142" s="370"/>
      <c r="H142" s="332"/>
      <c r="I142" s="332"/>
      <c r="J142" s="332"/>
      <c r="K142" s="362"/>
    </row>
    <row r="143" spans="2:11" ht="17" x14ac:dyDescent="0.25">
      <c r="B143" s="345" t="s">
        <v>0</v>
      </c>
      <c r="C143" s="390" t="s">
        <v>0</v>
      </c>
      <c r="D143" s="390"/>
      <c r="E143" s="370"/>
      <c r="F143" s="370"/>
      <c r="G143" s="371">
        <v>0</v>
      </c>
      <c r="H143" s="435">
        <v>0</v>
      </c>
      <c r="I143" s="332"/>
      <c r="J143" s="332"/>
      <c r="K143" s="362"/>
    </row>
    <row r="144" spans="2:11" ht="17" x14ac:dyDescent="0.25">
      <c r="B144" s="345"/>
      <c r="C144" s="391"/>
      <c r="D144" s="390"/>
      <c r="E144" s="370"/>
      <c r="F144" s="370"/>
      <c r="G144" s="370"/>
      <c r="H144" s="332"/>
      <c r="I144" s="332"/>
      <c r="J144" s="332"/>
      <c r="K144" s="362"/>
    </row>
    <row r="145" spans="2:11" ht="17" x14ac:dyDescent="0.25">
      <c r="B145" s="345">
        <f>'Bilan de fermeture'!B109</f>
        <v>3200</v>
      </c>
      <c r="C145" s="389" t="str">
        <f>'Bilan de fermeture'!C109</f>
        <v>Résultats non distribués (3200-3299)</v>
      </c>
      <c r="D145" s="390"/>
      <c r="E145" s="370"/>
      <c r="F145" s="370"/>
      <c r="G145" s="370"/>
      <c r="H145" s="332"/>
      <c r="I145" s="332"/>
      <c r="J145" s="332"/>
      <c r="K145" s="362"/>
    </row>
    <row r="146" spans="2:11" ht="17" x14ac:dyDescent="0.25">
      <c r="B146" s="345" t="s">
        <v>0</v>
      </c>
      <c r="C146" s="390" t="s">
        <v>0</v>
      </c>
      <c r="D146" s="390"/>
      <c r="E146" s="370"/>
      <c r="F146" s="370"/>
      <c r="G146" s="415">
        <v>0</v>
      </c>
      <c r="H146" s="413">
        <v>0</v>
      </c>
      <c r="I146" s="332"/>
      <c r="J146" s="332"/>
      <c r="K146" s="362"/>
    </row>
    <row r="147" spans="2:11" ht="17" x14ac:dyDescent="0.25">
      <c r="B147" s="345"/>
      <c r="C147" s="391"/>
      <c r="D147" s="390"/>
      <c r="E147" s="370"/>
      <c r="F147" s="370"/>
      <c r="G147" s="370"/>
      <c r="H147" s="332"/>
      <c r="I147" s="332"/>
      <c r="J147" s="332"/>
      <c r="K147" s="362"/>
    </row>
    <row r="148" spans="2:11" x14ac:dyDescent="0.15">
      <c r="B148" s="392"/>
      <c r="C148" s="332"/>
      <c r="D148" s="332"/>
      <c r="E148" s="332"/>
      <c r="F148" s="332"/>
      <c r="G148" s="332"/>
      <c r="H148" s="332"/>
      <c r="I148" s="332"/>
      <c r="J148" s="332"/>
      <c r="K148" s="362"/>
    </row>
    <row r="149" spans="2:11" ht="16" x14ac:dyDescent="0.3">
      <c r="B149" s="332"/>
      <c r="C149" s="332"/>
      <c r="D149" s="332"/>
      <c r="E149" s="332"/>
      <c r="F149" s="332"/>
      <c r="G149" s="336">
        <f>+G139+G140+G143+G146</f>
        <v>0</v>
      </c>
      <c r="H149" s="336">
        <f>+H139+H140+H143+H146</f>
        <v>0</v>
      </c>
      <c r="I149" s="336">
        <v>0</v>
      </c>
      <c r="J149" s="339" t="s">
        <v>0</v>
      </c>
      <c r="K149" s="393" t="s">
        <v>401</v>
      </c>
    </row>
    <row r="150" spans="2:11" ht="17" thickBot="1" x14ac:dyDescent="0.35">
      <c r="B150" s="332"/>
      <c r="C150" s="332"/>
      <c r="D150" s="332"/>
      <c r="E150" s="332"/>
      <c r="F150" s="332"/>
      <c r="G150" s="336"/>
      <c r="H150" s="394"/>
      <c r="I150" s="336"/>
      <c r="J150" s="339"/>
      <c r="K150" s="362"/>
    </row>
    <row r="151" spans="2:11" ht="18" thickTop="1" thickBot="1" x14ac:dyDescent="0.35">
      <c r="B151" s="489" t="s">
        <v>407</v>
      </c>
      <c r="C151" s="490"/>
      <c r="D151" s="490"/>
      <c r="E151" s="490"/>
      <c r="F151" s="490"/>
      <c r="G151" s="490"/>
      <c r="H151" s="490"/>
      <c r="I151" s="490"/>
      <c r="J151" s="378">
        <v>0</v>
      </c>
      <c r="K151" s="395" t="e">
        <f>J151/J195</f>
        <v>#DIV/0!</v>
      </c>
    </row>
    <row r="152" spans="2:11" ht="15" thickTop="1" thickBot="1" x14ac:dyDescent="0.2">
      <c r="B152" s="332"/>
      <c r="C152" s="332"/>
      <c r="D152" s="332"/>
      <c r="E152" s="332"/>
      <c r="F152" s="332"/>
      <c r="G152" s="332"/>
      <c r="H152" s="332"/>
      <c r="I152" s="332"/>
      <c r="J152" s="332"/>
      <c r="K152" s="362"/>
    </row>
    <row r="153" spans="2:11" ht="15" thickTop="1" thickBot="1" x14ac:dyDescent="0.2">
      <c r="B153" s="491" t="s">
        <v>408</v>
      </c>
      <c r="C153" s="492"/>
      <c r="D153" s="492"/>
      <c r="E153" s="492"/>
      <c r="F153" s="492"/>
      <c r="G153" s="492"/>
      <c r="H153" s="492"/>
      <c r="I153" s="492"/>
      <c r="J153" s="492"/>
      <c r="K153" s="493"/>
    </row>
    <row r="154" spans="2:11" ht="14" thickTop="1" x14ac:dyDescent="0.15">
      <c r="B154" s="332"/>
      <c r="C154" s="332"/>
      <c r="D154" s="332"/>
      <c r="E154" s="332"/>
      <c r="F154" s="332"/>
      <c r="G154" s="332"/>
      <c r="H154" s="332"/>
      <c r="I154" s="332"/>
      <c r="J154" s="332"/>
      <c r="K154" s="362"/>
    </row>
    <row r="155" spans="2:11" ht="18" customHeight="1" x14ac:dyDescent="0.3">
      <c r="B155" s="332"/>
      <c r="C155" s="498" t="str">
        <f>'Bilan de fermeture'!C34</f>
        <v>Actif non courant</v>
      </c>
      <c r="D155" s="498"/>
      <c r="E155" s="332"/>
      <c r="F155" s="332"/>
      <c r="G155" s="332"/>
      <c r="H155" s="332"/>
      <c r="I155" s="332"/>
      <c r="J155" s="332"/>
      <c r="K155" s="362"/>
    </row>
    <row r="156" spans="2:11" x14ac:dyDescent="0.15">
      <c r="B156" s="332"/>
      <c r="C156" s="332"/>
      <c r="D156" s="332"/>
      <c r="E156" s="332"/>
      <c r="F156" s="332"/>
      <c r="G156" s="332"/>
      <c r="H156" s="332"/>
      <c r="I156" s="332"/>
      <c r="J156" s="332"/>
      <c r="K156" s="362"/>
    </row>
    <row r="157" spans="2:11" ht="16" x14ac:dyDescent="0.25">
      <c r="B157" s="396">
        <f>'Bilan de fermeture'!B36</f>
        <v>1400</v>
      </c>
      <c r="C157" s="397" t="str">
        <f>'Bilan de fermeture'!C36</f>
        <v>Placement (1400-1499)</v>
      </c>
      <c r="D157" s="397"/>
      <c r="E157" s="397"/>
      <c r="F157" s="339"/>
      <c r="G157" s="332"/>
      <c r="H157" s="332"/>
      <c r="I157" s="332"/>
      <c r="J157" s="332"/>
      <c r="K157" s="362"/>
    </row>
    <row r="158" spans="2:11" ht="17" x14ac:dyDescent="0.25">
      <c r="B158" s="398" t="s">
        <v>0</v>
      </c>
      <c r="C158" s="399" t="str">
        <f>'Bilan de fermeture'!C37</f>
        <v xml:space="preserve">   Placement chez Desjardins</v>
      </c>
      <c r="D158" s="399"/>
      <c r="E158" s="339"/>
      <c r="F158" s="339"/>
      <c r="G158" s="332">
        <v>0</v>
      </c>
      <c r="H158" s="332">
        <v>0</v>
      </c>
      <c r="I158" s="332"/>
      <c r="J158" s="332"/>
      <c r="K158" s="362"/>
    </row>
    <row r="159" spans="2:11" ht="17" x14ac:dyDescent="0.25">
      <c r="B159" s="398" t="s">
        <v>0</v>
      </c>
      <c r="C159" s="399" t="s">
        <v>0</v>
      </c>
      <c r="D159" s="399"/>
      <c r="E159" s="339"/>
      <c r="F159" s="339"/>
      <c r="G159" s="332">
        <v>0</v>
      </c>
      <c r="H159" s="332">
        <v>0</v>
      </c>
      <c r="I159" s="332"/>
      <c r="J159" s="332"/>
      <c r="K159" s="362"/>
    </row>
    <row r="160" spans="2:11" ht="17" x14ac:dyDescent="0.25">
      <c r="B160" s="398"/>
      <c r="C160" s="399"/>
      <c r="D160" s="399"/>
      <c r="E160" s="339"/>
      <c r="F160" s="339"/>
      <c r="G160" s="332"/>
      <c r="H160" s="332"/>
      <c r="I160" s="332"/>
      <c r="J160" s="332"/>
      <c r="K160" s="362"/>
    </row>
    <row r="161" spans="2:11" ht="18" x14ac:dyDescent="0.3">
      <c r="B161" s="398"/>
      <c r="C161" s="399"/>
      <c r="D161" s="399"/>
      <c r="E161" s="339"/>
      <c r="F161" s="339"/>
      <c r="G161" s="336">
        <f>+G158+G159</f>
        <v>0</v>
      </c>
      <c r="H161" s="336">
        <f>+H158+H159</f>
        <v>0</v>
      </c>
      <c r="I161" s="336">
        <v>0</v>
      </c>
      <c r="J161" s="349" t="s">
        <v>0</v>
      </c>
      <c r="K161" s="382" t="s">
        <v>399</v>
      </c>
    </row>
    <row r="162" spans="2:11" ht="16" x14ac:dyDescent="0.25">
      <c r="B162" s="342"/>
      <c r="C162" s="397"/>
      <c r="D162" s="332"/>
      <c r="E162" s="332"/>
      <c r="F162" s="332"/>
      <c r="G162" s="332"/>
      <c r="H162" s="332"/>
      <c r="I162" s="332"/>
      <c r="J162" s="332"/>
      <c r="K162" s="362"/>
    </row>
    <row r="163" spans="2:11" ht="16" x14ac:dyDescent="0.25">
      <c r="B163" s="396">
        <f>'Bilan de fermeture'!B39</f>
        <v>1500</v>
      </c>
      <c r="C163" s="397" t="str">
        <f>'Bilan de fermeture'!C39</f>
        <v>Immobilisation corporelles (1500-1599)</v>
      </c>
      <c r="D163" s="397"/>
      <c r="E163" s="397"/>
      <c r="F163" s="397"/>
      <c r="G163" s="332"/>
      <c r="H163" s="332"/>
      <c r="I163" s="332"/>
      <c r="J163" s="332"/>
      <c r="K163" s="362"/>
    </row>
    <row r="164" spans="2:11" ht="17" x14ac:dyDescent="0.25">
      <c r="B164" s="396" t="s">
        <v>0</v>
      </c>
      <c r="C164" s="400" t="str">
        <f>'Bilan de fermeture'!C40</f>
        <v xml:space="preserve">   Terrain </v>
      </c>
      <c r="D164" s="339"/>
      <c r="E164" s="339"/>
      <c r="F164" s="339"/>
      <c r="G164" s="332">
        <v>0</v>
      </c>
      <c r="H164" s="332">
        <v>0</v>
      </c>
      <c r="I164" s="332"/>
      <c r="J164" s="332"/>
      <c r="K164" s="362"/>
    </row>
    <row r="165" spans="2:11" ht="17" x14ac:dyDescent="0.25">
      <c r="B165" s="396" t="s">
        <v>0</v>
      </c>
      <c r="C165" s="400" t="str">
        <f>'Bilan de fermeture'!C41</f>
        <v xml:space="preserve">   Bâtisse</v>
      </c>
      <c r="D165" s="339"/>
      <c r="E165" s="339"/>
      <c r="F165" s="339"/>
      <c r="G165" s="332">
        <v>0</v>
      </c>
      <c r="H165" s="332">
        <v>0</v>
      </c>
      <c r="I165" s="332"/>
      <c r="J165" s="332"/>
      <c r="K165" s="362"/>
    </row>
    <row r="166" spans="2:11" ht="17" x14ac:dyDescent="0.25">
      <c r="B166" s="396" t="s">
        <v>0</v>
      </c>
      <c r="C166" s="400" t="str">
        <f>'Bilan de fermeture'!C42</f>
        <v xml:space="preserve">          [ Amort. Acc. Bâtisse ]</v>
      </c>
      <c r="D166" s="400"/>
      <c r="E166" s="339"/>
      <c r="F166" s="339"/>
      <c r="G166" s="413">
        <v>0</v>
      </c>
      <c r="H166" s="413">
        <v>0</v>
      </c>
      <c r="I166" s="332"/>
      <c r="J166" s="332"/>
      <c r="K166" s="362"/>
    </row>
    <row r="167" spans="2:11" ht="17" x14ac:dyDescent="0.25">
      <c r="B167" s="396" t="s">
        <v>0</v>
      </c>
      <c r="C167" s="400" t="str">
        <f>'Bilan de fermeture'!C43</f>
        <v xml:space="preserve">   Amélioration locative</v>
      </c>
      <c r="D167" s="400"/>
      <c r="E167" s="339"/>
      <c r="F167" s="339"/>
      <c r="G167" s="332">
        <v>0</v>
      </c>
      <c r="H167" s="332">
        <v>0</v>
      </c>
      <c r="I167" s="332"/>
      <c r="J167" s="332"/>
      <c r="K167" s="362"/>
    </row>
    <row r="168" spans="2:11" ht="17" x14ac:dyDescent="0.25">
      <c r="B168" s="396" t="s">
        <v>0</v>
      </c>
      <c r="C168" s="400" t="str">
        <f>'Bilan de fermeture'!C44</f>
        <v xml:space="preserve">          [ Amort. Acc. Amélioration locative ]</v>
      </c>
      <c r="D168" s="400"/>
      <c r="E168" s="400"/>
      <c r="F168" s="339"/>
      <c r="G168" s="414">
        <v>0</v>
      </c>
      <c r="H168" s="414">
        <v>0</v>
      </c>
      <c r="I168" s="332"/>
      <c r="J168" s="332"/>
      <c r="K168" s="362"/>
    </row>
    <row r="169" spans="2:11" ht="17" x14ac:dyDescent="0.25">
      <c r="B169" s="396" t="s">
        <v>0</v>
      </c>
      <c r="C169" s="400" t="str">
        <f>'Bilan de fermeture'!C45</f>
        <v xml:space="preserve">   Ameublement, mobilier et équipement</v>
      </c>
      <c r="D169" s="400"/>
      <c r="E169" s="400"/>
      <c r="F169" s="400"/>
      <c r="G169" s="332">
        <v>0</v>
      </c>
      <c r="H169" s="332">
        <v>0</v>
      </c>
      <c r="I169" s="332"/>
      <c r="J169" s="332"/>
      <c r="K169" s="362"/>
    </row>
    <row r="170" spans="2:11" ht="17" x14ac:dyDescent="0.25">
      <c r="B170" s="396" t="s">
        <v>0</v>
      </c>
      <c r="C170" s="400" t="str">
        <f>'Bilan de fermeture'!C46</f>
        <v xml:space="preserve">          [ Amort. Acc. Ameublement, mobilier et équipement ]</v>
      </c>
      <c r="D170" s="400"/>
      <c r="E170" s="400"/>
      <c r="F170" s="400"/>
      <c r="G170" s="414">
        <v>0</v>
      </c>
      <c r="H170" s="414">
        <v>0</v>
      </c>
      <c r="I170" s="332"/>
      <c r="J170" s="332"/>
      <c r="K170" s="362"/>
    </row>
    <row r="171" spans="2:11" ht="17" x14ac:dyDescent="0.25">
      <c r="B171" s="396" t="s">
        <v>0</v>
      </c>
      <c r="C171" s="400" t="str">
        <f>'Bilan de fermeture'!C47</f>
        <v xml:space="preserve">   Enseignes</v>
      </c>
      <c r="D171" s="339"/>
      <c r="E171" s="339"/>
      <c r="F171" s="339"/>
      <c r="G171" s="332">
        <v>0</v>
      </c>
      <c r="H171" s="332">
        <v>0</v>
      </c>
      <c r="I171" s="332"/>
      <c r="J171" s="332"/>
      <c r="K171" s="362"/>
    </row>
    <row r="172" spans="2:11" ht="17" x14ac:dyDescent="0.25">
      <c r="B172" s="396" t="s">
        <v>0</v>
      </c>
      <c r="C172" s="400" t="str">
        <f>'Bilan de fermeture'!C48</f>
        <v xml:space="preserve">          [ Amort. Acc. Enseignes ]</v>
      </c>
      <c r="D172" s="400"/>
      <c r="E172" s="339"/>
      <c r="F172" s="339"/>
      <c r="G172" s="414">
        <v>0</v>
      </c>
      <c r="H172" s="414">
        <v>0</v>
      </c>
      <c r="I172" s="332"/>
      <c r="J172" s="332"/>
      <c r="K172" s="362"/>
    </row>
    <row r="173" spans="2:11" ht="17" x14ac:dyDescent="0.25">
      <c r="B173" s="396" t="s">
        <v>0</v>
      </c>
      <c r="C173" s="400" t="str">
        <f>'Bilan de fermeture'!C49</f>
        <v xml:space="preserve">    Œuvres d'art</v>
      </c>
      <c r="D173" s="400"/>
      <c r="E173" s="339"/>
      <c r="F173" s="339"/>
      <c r="G173" s="332">
        <v>0</v>
      </c>
      <c r="H173" s="332">
        <v>0</v>
      </c>
      <c r="I173" s="332"/>
      <c r="J173" s="332"/>
      <c r="K173" s="362"/>
    </row>
    <row r="174" spans="2:11" ht="17" x14ac:dyDescent="0.25">
      <c r="B174" s="396" t="s">
        <v>0</v>
      </c>
      <c r="C174" s="400" t="str">
        <f>'Bilan de fermeture'!C50</f>
        <v xml:space="preserve">          [ Amort. Acc. Œuvres d'art ]</v>
      </c>
      <c r="D174" s="400"/>
      <c r="E174" s="339"/>
      <c r="F174" s="339"/>
      <c r="G174" s="414">
        <v>0</v>
      </c>
      <c r="H174" s="414">
        <v>0</v>
      </c>
      <c r="I174" s="332"/>
      <c r="J174" s="332"/>
      <c r="K174" s="362"/>
    </row>
    <row r="175" spans="2:11" ht="17" x14ac:dyDescent="0.25">
      <c r="B175" s="396" t="s">
        <v>0</v>
      </c>
      <c r="C175" s="400" t="str">
        <f>'Bilan de fermeture'!C51</f>
        <v xml:space="preserve">   Équipement informatique</v>
      </c>
      <c r="D175" s="400"/>
      <c r="E175" s="400"/>
      <c r="F175" s="339"/>
      <c r="G175" s="332">
        <v>0</v>
      </c>
      <c r="H175" s="332">
        <v>0</v>
      </c>
      <c r="I175" s="332"/>
      <c r="J175" s="332"/>
      <c r="K175" s="362"/>
    </row>
    <row r="176" spans="2:11" ht="17" x14ac:dyDescent="0.25">
      <c r="B176" s="396" t="s">
        <v>0</v>
      </c>
      <c r="C176" s="400" t="str">
        <f>'Bilan de fermeture'!C52</f>
        <v xml:space="preserve">          [ Amort. Acc. Équipement informatique ]</v>
      </c>
      <c r="D176" s="400"/>
      <c r="E176" s="400"/>
      <c r="F176" s="339"/>
      <c r="G176" s="414">
        <v>0</v>
      </c>
      <c r="H176" s="414">
        <v>0</v>
      </c>
      <c r="I176" s="332"/>
      <c r="J176" s="332"/>
      <c r="K176" s="362"/>
    </row>
    <row r="177" spans="2:11" x14ac:dyDescent="0.15">
      <c r="B177" s="353" t="s">
        <v>0</v>
      </c>
      <c r="C177" s="349" t="s">
        <v>0</v>
      </c>
      <c r="D177" s="332"/>
      <c r="E177" s="332"/>
      <c r="F177" s="332"/>
      <c r="G177" s="349" t="s">
        <v>0</v>
      </c>
      <c r="H177" s="349" t="s">
        <v>0</v>
      </c>
      <c r="I177" s="332"/>
      <c r="J177" s="332"/>
      <c r="K177" s="362"/>
    </row>
    <row r="178" spans="2:11" ht="16" x14ac:dyDescent="0.3">
      <c r="C178" s="332"/>
      <c r="D178" s="332"/>
      <c r="E178" s="332"/>
      <c r="F178" s="332"/>
      <c r="G178" s="336">
        <f>+G164+G165-G166+G167-G168+G169-G170+G171-G172+G173-G174+G175-G176</f>
        <v>0</v>
      </c>
      <c r="H178" s="336">
        <f>+H164+H165-H166+H167-H168+H169-H170+H171-H172+H173-H174+H175-H176</f>
        <v>0</v>
      </c>
      <c r="I178" s="336">
        <v>0</v>
      </c>
      <c r="J178" s="339" t="s">
        <v>0</v>
      </c>
      <c r="K178" s="393" t="s">
        <v>399</v>
      </c>
    </row>
    <row r="179" spans="2:11" ht="16" x14ac:dyDescent="0.3">
      <c r="C179" s="332"/>
      <c r="D179" s="332"/>
      <c r="E179" s="332"/>
      <c r="F179" s="332"/>
      <c r="G179" s="336"/>
      <c r="H179" s="336"/>
      <c r="I179" s="336"/>
      <c r="J179" s="339"/>
      <c r="K179" s="393"/>
    </row>
    <row r="180" spans="2:11" ht="17" x14ac:dyDescent="0.3">
      <c r="B180" s="345">
        <f>'Bilan de fermeture'!B54</f>
        <v>1600</v>
      </c>
      <c r="C180" s="387" t="str">
        <f>'Bilan de fermeture'!C54</f>
        <v>Immobilisations incorporelles  (1600-1699)</v>
      </c>
      <c r="D180" s="401"/>
      <c r="E180" s="401"/>
      <c r="F180" s="370"/>
      <c r="G180" s="370"/>
      <c r="H180" s="336"/>
      <c r="I180" s="336"/>
      <c r="J180" s="339"/>
      <c r="K180" s="362"/>
    </row>
    <row r="181" spans="2:11" ht="17" x14ac:dyDescent="0.25">
      <c r="B181" s="345" t="s">
        <v>0</v>
      </c>
      <c r="C181" s="402" t="str">
        <f>'Bilan de fermeture'!C55</f>
        <v xml:space="preserve">   Divers frais de démarrage</v>
      </c>
      <c r="D181" s="370"/>
      <c r="E181" s="370"/>
      <c r="F181" s="370"/>
      <c r="G181" s="371">
        <v>0</v>
      </c>
      <c r="H181" s="435">
        <v>0</v>
      </c>
      <c r="I181" s="332"/>
      <c r="J181" s="332"/>
      <c r="K181" s="362"/>
    </row>
    <row r="182" spans="2:11" ht="17" x14ac:dyDescent="0.25">
      <c r="B182" s="345" t="s">
        <v>0</v>
      </c>
      <c r="C182" s="402" t="str">
        <f>'Bilan de fermeture'!C56</f>
        <v xml:space="preserve">          Amort. Acc. Divers frais de démarrage</v>
      </c>
      <c r="D182" s="370"/>
      <c r="E182" s="370"/>
      <c r="F182" s="370"/>
      <c r="G182" s="436">
        <v>0</v>
      </c>
      <c r="H182" s="437">
        <v>0</v>
      </c>
      <c r="I182" s="332"/>
      <c r="J182" s="332"/>
      <c r="K182" s="362"/>
    </row>
    <row r="183" spans="2:11" ht="17" x14ac:dyDescent="0.25">
      <c r="B183" s="345" t="s">
        <v>0</v>
      </c>
      <c r="C183" s="402" t="str">
        <f>'Bilan de fermeture'!C57</f>
        <v xml:space="preserve">   Frais d'émission de la dette à long terme</v>
      </c>
      <c r="D183" s="370"/>
      <c r="E183" s="370"/>
      <c r="F183" s="370"/>
      <c r="G183" s="371">
        <v>0</v>
      </c>
      <c r="H183" s="435">
        <v>0</v>
      </c>
      <c r="I183" s="332"/>
      <c r="J183" s="332"/>
      <c r="K183" s="362"/>
    </row>
    <row r="184" spans="2:11" ht="17" x14ac:dyDescent="0.25">
      <c r="B184" s="345" t="s">
        <v>0</v>
      </c>
      <c r="C184" s="402" t="str">
        <f>'Bilan de fermeture'!C58</f>
        <v xml:space="preserve">          Amort. Acc. Frais d'émission de la dette à long terme</v>
      </c>
      <c r="D184" s="370"/>
      <c r="E184" s="370"/>
      <c r="F184" s="370"/>
      <c r="G184" s="436">
        <v>0</v>
      </c>
      <c r="H184" s="437">
        <v>0</v>
      </c>
      <c r="I184" s="332"/>
      <c r="J184" s="332"/>
      <c r="K184" s="362"/>
    </row>
    <row r="185" spans="2:11" ht="17" x14ac:dyDescent="0.25">
      <c r="B185" s="345"/>
      <c r="C185" s="402"/>
      <c r="D185" s="370"/>
      <c r="E185" s="370"/>
      <c r="F185" s="370"/>
      <c r="G185" s="370"/>
      <c r="H185" s="332"/>
      <c r="I185" s="332"/>
      <c r="J185" s="332"/>
      <c r="K185" s="362"/>
    </row>
    <row r="186" spans="2:11" ht="18" x14ac:dyDescent="0.3">
      <c r="B186" s="345"/>
      <c r="C186" s="402"/>
      <c r="D186" s="370"/>
      <c r="E186" s="370"/>
      <c r="F186" s="370"/>
      <c r="G186" s="403">
        <f>+G181+G182+G183+G184</f>
        <v>0</v>
      </c>
      <c r="H186" s="336">
        <f>+H181+H182+H183+H184</f>
        <v>0</v>
      </c>
      <c r="I186" s="336">
        <v>0</v>
      </c>
      <c r="J186" s="332"/>
      <c r="K186" s="382" t="s">
        <v>399</v>
      </c>
    </row>
    <row r="187" spans="2:11" ht="17" x14ac:dyDescent="0.25">
      <c r="B187" s="345"/>
      <c r="C187" s="402"/>
      <c r="D187" s="370"/>
      <c r="E187" s="370"/>
      <c r="F187" s="370"/>
      <c r="G187" s="370"/>
      <c r="H187" s="332"/>
      <c r="I187" s="332"/>
      <c r="J187" s="332"/>
      <c r="K187" s="362"/>
    </row>
    <row r="188" spans="2:11" ht="16" x14ac:dyDescent="0.25">
      <c r="B188" s="345">
        <f>'Bilan de fermeture'!B60</f>
        <v>1700</v>
      </c>
      <c r="C188" s="346" t="str">
        <f>'Bilan de fermeture'!C60</f>
        <v>Achalandage (Goodwill) (1700-1799)</v>
      </c>
      <c r="D188" s="352"/>
      <c r="E188" s="352"/>
      <c r="F188" s="348"/>
      <c r="G188" s="370"/>
      <c r="H188" s="332"/>
      <c r="I188" s="332"/>
      <c r="J188" s="332"/>
      <c r="K188" s="362"/>
    </row>
    <row r="189" spans="2:11" ht="17" x14ac:dyDescent="0.25">
      <c r="B189" s="345" t="s">
        <v>0</v>
      </c>
      <c r="C189" s="355" t="str">
        <f>'Bilan de fermeture'!C61</f>
        <v xml:space="preserve">   Achalandage</v>
      </c>
      <c r="D189" s="352"/>
      <c r="E189" s="352"/>
      <c r="F189" s="348"/>
      <c r="G189" s="371">
        <v>0</v>
      </c>
      <c r="H189" s="435">
        <v>0</v>
      </c>
      <c r="I189" s="435"/>
      <c r="J189" s="332"/>
      <c r="K189" s="362"/>
    </row>
    <row r="190" spans="2:11" ht="17" x14ac:dyDescent="0.25">
      <c r="B190" s="404"/>
      <c r="C190" s="402"/>
      <c r="D190" s="370"/>
      <c r="E190" s="370"/>
      <c r="F190" s="370"/>
      <c r="G190" s="370"/>
      <c r="H190" s="332"/>
      <c r="I190" s="332"/>
      <c r="J190" s="332"/>
      <c r="K190" s="362"/>
    </row>
    <row r="191" spans="2:11" ht="16" x14ac:dyDescent="0.3">
      <c r="B191" s="332"/>
      <c r="C191" s="332"/>
      <c r="D191" s="332"/>
      <c r="E191" s="332"/>
      <c r="F191" s="332"/>
      <c r="G191" s="336">
        <f>+G189</f>
        <v>0</v>
      </c>
      <c r="H191" s="336">
        <f>+H189</f>
        <v>0</v>
      </c>
      <c r="I191" s="336">
        <v>0</v>
      </c>
      <c r="J191" s="339" t="s">
        <v>0</v>
      </c>
      <c r="K191" s="393" t="s">
        <v>399</v>
      </c>
    </row>
    <row r="192" spans="2:11" ht="17" thickBot="1" x14ac:dyDescent="0.35">
      <c r="B192" s="332"/>
      <c r="C192" s="332"/>
      <c r="D192" s="332"/>
      <c r="E192" s="332"/>
      <c r="F192" s="332"/>
      <c r="G192" s="336"/>
      <c r="H192" s="336"/>
      <c r="I192" s="336"/>
      <c r="J192" s="339"/>
      <c r="K192" s="362"/>
    </row>
    <row r="193" spans="2:12" ht="18" thickTop="1" thickBot="1" x14ac:dyDescent="0.35">
      <c r="B193" s="489" t="s">
        <v>409</v>
      </c>
      <c r="C193" s="490"/>
      <c r="D193" s="490"/>
      <c r="E193" s="490"/>
      <c r="F193" s="490"/>
      <c r="G193" s="490"/>
      <c r="H193" s="490"/>
      <c r="I193" s="490"/>
      <c r="J193" s="378">
        <v>0</v>
      </c>
      <c r="K193" s="395" t="e">
        <f>J193/J195</f>
        <v>#DIV/0!</v>
      </c>
    </row>
    <row r="194" spans="2:12" ht="15" thickTop="1" thickBot="1" x14ac:dyDescent="0.2">
      <c r="B194" s="332"/>
      <c r="C194" s="332"/>
      <c r="D194" s="332"/>
      <c r="E194" s="332"/>
      <c r="F194" s="332"/>
      <c r="G194" s="332"/>
      <c r="H194" s="332"/>
      <c r="I194" s="332"/>
      <c r="J194" s="332"/>
      <c r="K194" s="332"/>
    </row>
    <row r="195" spans="2:12" ht="17" thickTop="1" x14ac:dyDescent="0.3">
      <c r="B195" s="332"/>
      <c r="C195" s="499" t="s">
        <v>410</v>
      </c>
      <c r="D195" s="499"/>
      <c r="E195" s="499"/>
      <c r="F195" s="499"/>
      <c r="G195" s="499"/>
      <c r="H195" s="499"/>
      <c r="I195" s="499"/>
      <c r="J195" s="406">
        <v>0</v>
      </c>
      <c r="K195" s="341" t="e">
        <f>J195/J195</f>
        <v>#DIV/0!</v>
      </c>
    </row>
    <row r="196" spans="2:12" x14ac:dyDescent="0.15">
      <c r="B196" s="332"/>
      <c r="C196" s="332"/>
      <c r="D196" s="332"/>
      <c r="E196" s="332"/>
      <c r="F196" s="332"/>
      <c r="G196" s="332"/>
      <c r="H196" s="332"/>
      <c r="I196" s="332"/>
      <c r="J196" s="407"/>
      <c r="K196" s="332"/>
    </row>
    <row r="197" spans="2:12" x14ac:dyDescent="0.15">
      <c r="B197" s="332"/>
      <c r="C197" s="499" t="s">
        <v>412</v>
      </c>
      <c r="D197" s="499"/>
      <c r="E197" s="499"/>
      <c r="F197" s="499"/>
      <c r="G197" s="499"/>
      <c r="H197" s="499"/>
      <c r="I197" s="499"/>
      <c r="J197" s="408">
        <v>0</v>
      </c>
      <c r="K197" s="409" t="s">
        <v>0</v>
      </c>
    </row>
    <row r="198" spans="2:12" s="335" customFormat="1" ht="14" thickBot="1" x14ac:dyDescent="0.2">
      <c r="B198" s="332"/>
      <c r="C198" s="405"/>
      <c r="D198" s="405"/>
      <c r="E198" s="405"/>
      <c r="F198" s="405"/>
      <c r="G198" s="405"/>
      <c r="H198" s="405"/>
      <c r="I198" s="405"/>
      <c r="J198" s="418"/>
      <c r="K198" s="409"/>
    </row>
    <row r="199" spans="2:12" ht="5" customHeight="1" thickTop="1" thickBot="1" x14ac:dyDescent="0.2">
      <c r="B199" s="332"/>
      <c r="C199" s="332"/>
      <c r="D199" s="332"/>
      <c r="E199" s="332"/>
      <c r="F199" s="332"/>
      <c r="G199" s="332"/>
      <c r="H199" s="332"/>
      <c r="I199" s="417"/>
      <c r="J199" s="419"/>
      <c r="K199" s="417"/>
    </row>
    <row r="200" spans="2:12" ht="18" thickTop="1" thickBot="1" x14ac:dyDescent="0.35">
      <c r="B200" s="332"/>
      <c r="C200" s="405" t="s">
        <v>0</v>
      </c>
      <c r="D200" s="405"/>
      <c r="E200" s="405"/>
      <c r="F200" s="405"/>
      <c r="G200" s="496" t="s">
        <v>411</v>
      </c>
      <c r="H200" s="497"/>
      <c r="I200" s="497"/>
      <c r="J200" s="416">
        <v>0</v>
      </c>
      <c r="K200" s="409" t="s">
        <v>0</v>
      </c>
      <c r="L200" s="332" t="s">
        <v>0</v>
      </c>
    </row>
    <row r="201" spans="2:12" ht="8" customHeight="1" thickTop="1" thickBot="1" x14ac:dyDescent="0.2">
      <c r="J201" s="410"/>
    </row>
    <row r="202" spans="2:12" ht="18" customHeight="1" thickTop="1" thickBot="1" x14ac:dyDescent="0.35">
      <c r="G202" s="494" t="s">
        <v>413</v>
      </c>
      <c r="H202" s="495"/>
      <c r="I202" s="495"/>
      <c r="J202" s="416">
        <v>0</v>
      </c>
      <c r="K202" s="334"/>
    </row>
    <row r="203" spans="2:12" ht="14" thickTop="1" x14ac:dyDescent="0.15">
      <c r="J203" s="332"/>
    </row>
    <row r="204" spans="2:12" x14ac:dyDescent="0.15">
      <c r="J204" s="332"/>
    </row>
    <row r="205" spans="2:12" x14ac:dyDescent="0.15">
      <c r="J205" s="332"/>
    </row>
    <row r="206" spans="2:12" x14ac:dyDescent="0.15">
      <c r="J206" s="332"/>
    </row>
    <row r="207" spans="2:12" x14ac:dyDescent="0.15">
      <c r="J207" s="332"/>
    </row>
    <row r="208" spans="2:12" x14ac:dyDescent="0.15">
      <c r="J208" s="332"/>
    </row>
    <row r="209" spans="10:10" x14ac:dyDescent="0.15">
      <c r="J209" s="332"/>
    </row>
    <row r="210" spans="10:10" x14ac:dyDescent="0.15">
      <c r="J210" s="332"/>
    </row>
    <row r="211" spans="10:10" x14ac:dyDescent="0.15">
      <c r="J211" s="332"/>
    </row>
  </sheetData>
  <mergeCells count="25">
    <mergeCell ref="B153:K153"/>
    <mergeCell ref="G202:I202"/>
    <mergeCell ref="G200:I200"/>
    <mergeCell ref="C155:D155"/>
    <mergeCell ref="B193:I193"/>
    <mergeCell ref="C195:I195"/>
    <mergeCell ref="C197:I197"/>
    <mergeCell ref="C48:D48"/>
    <mergeCell ref="C111:I111"/>
    <mergeCell ref="C113:I113"/>
    <mergeCell ref="B115:K115"/>
    <mergeCell ref="B151:I151"/>
    <mergeCell ref="C46:I46"/>
    <mergeCell ref="B2:K2"/>
    <mergeCell ref="B3:K3"/>
    <mergeCell ref="B6:K6"/>
    <mergeCell ref="C8:E8"/>
    <mergeCell ref="C9:E9"/>
    <mergeCell ref="B13:K13"/>
    <mergeCell ref="B4:K4"/>
    <mergeCell ref="B19:K19"/>
    <mergeCell ref="B30:K30"/>
    <mergeCell ref="B36:K36"/>
    <mergeCell ref="B40:K40"/>
    <mergeCell ref="C42:I4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Calendrier 2020</vt:lpstr>
      <vt:lpstr>Bilan d'ouverture</vt:lpstr>
      <vt:lpstr>État des Résultats</vt:lpstr>
      <vt:lpstr>Bilan de fermeture</vt:lpstr>
      <vt:lpstr>Tableau de trésorerie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cp:lastPrinted>2019-09-02T20:10:43Z</cp:lastPrinted>
  <dcterms:created xsi:type="dcterms:W3CDTF">2017-09-29T11:46:09Z</dcterms:created>
  <dcterms:modified xsi:type="dcterms:W3CDTF">2020-02-23T16:47:41Z</dcterms:modified>
</cp:coreProperties>
</file>