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Hiver 2023/Finance gaganante (430-853-ME)/Auberge Chez Christian/"/>
    </mc:Choice>
  </mc:AlternateContent>
  <xr:revisionPtr revIDLastSave="0" documentId="8_{A82B98B4-7893-904C-A084-F6D102F14B8E}" xr6:coauthVersionLast="47" xr6:coauthVersionMax="47" xr10:uidLastSave="{00000000-0000-0000-0000-000000000000}"/>
  <bookViews>
    <workbookView xWindow="560" yWindow="500" windowWidth="35860" windowHeight="19600" tabRatio="955" activeTab="1" xr2:uid="{00000000-000D-0000-FFFF-FFFF00000000}"/>
  </bookViews>
  <sheets>
    <sheet name="Calendrier 2020" sheetId="16" r:id="rId1"/>
    <sheet name="État des Résultats" sheetId="9" r:id="rId2"/>
  </sheets>
  <definedNames>
    <definedName name="image1" localSheetId="0">#REF!</definedName>
    <definedName name="image1" localSheetId="1">#REF!</definedName>
    <definedName name="image1">#REF!</definedName>
    <definedName name="image2" localSheetId="0">#REF!</definedName>
    <definedName name="image2" localSheetId="1">#REF!</definedName>
    <definedName name="image2">#REF!</definedName>
    <definedName name="_xlnm.Print_Area" localSheetId="1">'État des Résultats'!$C$2:$AQ$46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P7" i="9" l="1"/>
  <c r="AS7" i="9" s="1"/>
  <c r="H6" i="9"/>
  <c r="K6" i="9" s="1"/>
  <c r="N6" i="9" s="1"/>
  <c r="Q6" i="9" s="1"/>
  <c r="T6" i="9" s="1"/>
  <c r="W6" i="9" s="1"/>
  <c r="Z6" i="9" s="1"/>
  <c r="AC6" i="9" s="1"/>
  <c r="AF6" i="9" s="1"/>
  <c r="AI6" i="9" s="1"/>
  <c r="AL6" i="9" s="1"/>
  <c r="AP6" i="9" s="1"/>
  <c r="AS6" i="9" s="1"/>
  <c r="AS14" i="9"/>
  <c r="AL14" i="9" s="1"/>
  <c r="AC14" i="9"/>
  <c r="Q14" i="9"/>
  <c r="E14" i="9"/>
  <c r="AS13" i="9"/>
  <c r="AC13" i="9" s="1"/>
  <c r="AL13" i="9"/>
  <c r="AS12" i="9"/>
  <c r="AL12" i="9" s="1"/>
  <c r="AI13" i="9"/>
  <c r="AI12" i="9"/>
  <c r="AF13" i="9"/>
  <c r="K13" i="9"/>
  <c r="H13" i="9"/>
  <c r="E13" i="9"/>
  <c r="AT15" i="9"/>
  <c r="AS11" i="9"/>
  <c r="AI11" i="9" s="1"/>
  <c r="Q8" i="16"/>
  <c r="AQ7" i="9" s="1"/>
  <c r="AT7" i="9" s="1"/>
  <c r="F22" i="9"/>
  <c r="I22" i="9" s="1"/>
  <c r="AS35" i="9"/>
  <c r="AL35" i="9" s="1"/>
  <c r="AS39" i="9"/>
  <c r="AL39" i="9" s="1"/>
  <c r="AS40" i="9"/>
  <c r="AI40" i="9" s="1"/>
  <c r="AL40" i="9"/>
  <c r="AC40" i="9"/>
  <c r="Z40" i="9"/>
  <c r="W40" i="9"/>
  <c r="T40" i="9"/>
  <c r="Q40" i="9"/>
  <c r="N40" i="9"/>
  <c r="K40" i="9"/>
  <c r="AS17" i="9"/>
  <c r="AL17" i="9" s="1"/>
  <c r="E17" i="9"/>
  <c r="B2" i="16"/>
  <c r="AL9" i="9"/>
  <c r="AI9" i="9"/>
  <c r="AF9" i="9"/>
  <c r="AC9" i="9"/>
  <c r="Z9" i="9"/>
  <c r="W9" i="9"/>
  <c r="T9" i="9"/>
  <c r="Q9" i="9"/>
  <c r="N9" i="9"/>
  <c r="K9" i="9"/>
  <c r="H9" i="9"/>
  <c r="E9" i="9"/>
  <c r="AL8" i="9"/>
  <c r="AI8" i="9"/>
  <c r="AF8" i="9"/>
  <c r="AC8" i="9"/>
  <c r="Z8" i="9"/>
  <c r="W8" i="9"/>
  <c r="T8" i="9"/>
  <c r="Q8" i="9"/>
  <c r="N8" i="9"/>
  <c r="K8" i="9"/>
  <c r="H8" i="9"/>
  <c r="E8" i="9"/>
  <c r="AS9" i="9"/>
  <c r="AS8" i="9"/>
  <c r="AT24" i="9"/>
  <c r="M35" i="9"/>
  <c r="J35" i="9"/>
  <c r="AP34" i="9"/>
  <c r="AP33" i="9"/>
  <c r="AP32" i="9"/>
  <c r="AP31" i="9"/>
  <c r="AP30" i="9"/>
  <c r="AP29" i="9"/>
  <c r="AP28" i="9"/>
  <c r="I9" i="9"/>
  <c r="L9" i="9" s="1"/>
  <c r="O9" i="9" s="1"/>
  <c r="R9" i="9" s="1"/>
  <c r="U9" i="9" s="1"/>
  <c r="X9" i="9" s="1"/>
  <c r="AA9" i="9" s="1"/>
  <c r="AD9" i="9" s="1"/>
  <c r="AG9" i="9" s="1"/>
  <c r="AJ9" i="9" s="1"/>
  <c r="AM9" i="9" s="1"/>
  <c r="AQ9" i="9" s="1"/>
  <c r="I8" i="9"/>
  <c r="L8" i="9" s="1"/>
  <c r="O8" i="9" s="1"/>
  <c r="R8" i="9" s="1"/>
  <c r="U8" i="9" s="1"/>
  <c r="X8" i="9" s="1"/>
  <c r="AA8" i="9" s="1"/>
  <c r="AD8" i="9" s="1"/>
  <c r="AG8" i="9" s="1"/>
  <c r="AJ8" i="9" s="1"/>
  <c r="AM8" i="9" s="1"/>
  <c r="AQ8" i="9" s="1"/>
  <c r="AT8" i="9" s="1"/>
  <c r="D7" i="16"/>
  <c r="E7" i="16"/>
  <c r="F7" i="16"/>
  <c r="G7" i="16" s="1"/>
  <c r="H7" i="16" s="1"/>
  <c r="I7" i="16" s="1"/>
  <c r="J7" i="16" s="1"/>
  <c r="K7" i="16" s="1"/>
  <c r="L7" i="16" s="1"/>
  <c r="M7" i="16" s="1"/>
  <c r="N7" i="16" s="1"/>
  <c r="O7" i="16" s="1"/>
  <c r="AC39" i="9" l="1"/>
  <c r="AC17" i="9"/>
  <c r="Q17" i="9"/>
  <c r="H12" i="9"/>
  <c r="K12" i="9"/>
  <c r="Q35" i="9"/>
  <c r="W35" i="9"/>
  <c r="T35" i="9"/>
  <c r="AC35" i="9"/>
  <c r="T11" i="9"/>
  <c r="W12" i="9"/>
  <c r="AF35" i="9"/>
  <c r="W13" i="9"/>
  <c r="AS15" i="9"/>
  <c r="N13" i="9"/>
  <c r="Q13" i="9"/>
  <c r="T13" i="9"/>
  <c r="H35" i="9"/>
  <c r="E40" i="9"/>
  <c r="E35" i="9"/>
  <c r="AI35" i="9"/>
  <c r="AF11" i="9"/>
  <c r="Z13" i="9"/>
  <c r="K35" i="9"/>
  <c r="N35" i="9"/>
  <c r="H11" i="9"/>
  <c r="Z35" i="9"/>
  <c r="N11" i="9"/>
  <c r="Z11" i="9"/>
  <c r="H40" i="9"/>
  <c r="Q39" i="9"/>
  <c r="AL11" i="9"/>
  <c r="L22" i="9"/>
  <c r="AL15" i="9"/>
  <c r="AM11" i="9" s="1"/>
  <c r="T15" i="9"/>
  <c r="H17" i="9"/>
  <c r="T17" i="9"/>
  <c r="AF17" i="9"/>
  <c r="K39" i="9"/>
  <c r="T39" i="9"/>
  <c r="AF39" i="9"/>
  <c r="T12" i="9"/>
  <c r="AF12" i="9"/>
  <c r="H14" i="9"/>
  <c r="T14" i="9"/>
  <c r="AF14" i="9"/>
  <c r="K17" i="9"/>
  <c r="W17" i="9"/>
  <c r="AI17" i="9"/>
  <c r="AF40" i="9"/>
  <c r="E39" i="9"/>
  <c r="W39" i="9"/>
  <c r="AI39" i="9"/>
  <c r="E11" i="9"/>
  <c r="K11" i="9"/>
  <c r="Q11" i="9"/>
  <c r="W11" i="9"/>
  <c r="AC11" i="9"/>
  <c r="E12" i="9"/>
  <c r="Q12" i="9"/>
  <c r="AC12" i="9"/>
  <c r="K14" i="9"/>
  <c r="W14" i="9"/>
  <c r="AI14" i="9"/>
  <c r="AI15" i="9" s="1"/>
  <c r="N17" i="9"/>
  <c r="Z17" i="9"/>
  <c r="H39" i="9"/>
  <c r="N39" i="9"/>
  <c r="Z39" i="9"/>
  <c r="N12" i="9"/>
  <c r="Z12" i="9"/>
  <c r="N14" i="9"/>
  <c r="Z14" i="9"/>
  <c r="AP35" i="9" l="1"/>
  <c r="H15" i="9"/>
  <c r="I39" i="9" s="1"/>
  <c r="Z15" i="9"/>
  <c r="AA33" i="9" s="1"/>
  <c r="AS22" i="9"/>
  <c r="AS20" i="9" s="1"/>
  <c r="AT20" i="9" s="1"/>
  <c r="AT33" i="9"/>
  <c r="AT31" i="9"/>
  <c r="AT29" i="9"/>
  <c r="AT32" i="9"/>
  <c r="AT28" i="9"/>
  <c r="AT30" i="9"/>
  <c r="AT6" i="9"/>
  <c r="AT34" i="9"/>
  <c r="AP14" i="9"/>
  <c r="AS24" i="9"/>
  <c r="AS26" i="9" s="1"/>
  <c r="AP13" i="9"/>
  <c r="AJ31" i="9"/>
  <c r="AJ12" i="9"/>
  <c r="AJ30" i="9"/>
  <c r="AJ29" i="9"/>
  <c r="AJ6" i="9"/>
  <c r="AJ40" i="9"/>
  <c r="AJ34" i="9"/>
  <c r="AJ13" i="9"/>
  <c r="AJ33" i="9"/>
  <c r="AJ28" i="9"/>
  <c r="AJ35" i="9"/>
  <c r="AJ32" i="9"/>
  <c r="AJ11" i="9"/>
  <c r="AA40" i="9"/>
  <c r="AA34" i="9"/>
  <c r="AA30" i="9"/>
  <c r="AA35" i="9"/>
  <c r="AA31" i="9"/>
  <c r="AA13" i="9"/>
  <c r="AA32" i="9"/>
  <c r="AA28" i="9"/>
  <c r="AA6" i="9"/>
  <c r="AA11" i="9"/>
  <c r="K15" i="9"/>
  <c r="K22" i="9" s="1"/>
  <c r="L11" i="9"/>
  <c r="U32" i="9"/>
  <c r="U28" i="9"/>
  <c r="U33" i="9"/>
  <c r="U29" i="9"/>
  <c r="U13" i="9"/>
  <c r="U40" i="9"/>
  <c r="U34" i="9"/>
  <c r="U30" i="9"/>
  <c r="U35" i="9"/>
  <c r="U31" i="9"/>
  <c r="U6" i="9"/>
  <c r="AP39" i="9"/>
  <c r="E15" i="9"/>
  <c r="I32" i="9"/>
  <c r="I28" i="9"/>
  <c r="I12" i="9"/>
  <c r="I33" i="9"/>
  <c r="I29" i="9"/>
  <c r="I13" i="9"/>
  <c r="I40" i="9"/>
  <c r="I34" i="9"/>
  <c r="I30" i="9"/>
  <c r="I35" i="9"/>
  <c r="I31" i="9"/>
  <c r="I6" i="9"/>
  <c r="AM39" i="9"/>
  <c r="AA39" i="9"/>
  <c r="O17" i="9"/>
  <c r="W15" i="9"/>
  <c r="X39" i="9" s="1"/>
  <c r="AJ39" i="9"/>
  <c r="AJ17" i="9"/>
  <c r="U39" i="9"/>
  <c r="I17" i="9"/>
  <c r="AP12" i="9"/>
  <c r="I11" i="9"/>
  <c r="O22" i="9"/>
  <c r="AP17" i="9"/>
  <c r="U11" i="9"/>
  <c r="AA12" i="9"/>
  <c r="L17" i="9"/>
  <c r="AM33" i="9"/>
  <c r="AM29" i="9"/>
  <c r="AM40" i="9"/>
  <c r="AM34" i="9"/>
  <c r="AM30" i="9"/>
  <c r="AM35" i="9"/>
  <c r="AM31" i="9"/>
  <c r="AM32" i="9"/>
  <c r="AM28" i="9"/>
  <c r="AM13" i="9"/>
  <c r="AM6" i="9"/>
  <c r="AA17" i="9"/>
  <c r="AC15" i="9"/>
  <c r="AD12" i="9" s="1"/>
  <c r="AP11" i="9"/>
  <c r="U12" i="9"/>
  <c r="U17" i="9"/>
  <c r="N15" i="9"/>
  <c r="O39" i="9" s="1"/>
  <c r="Q15" i="9"/>
  <c r="R11" i="9" s="1"/>
  <c r="AF15" i="9"/>
  <c r="AG40" i="9" s="1"/>
  <c r="AM12" i="9"/>
  <c r="H22" i="9"/>
  <c r="H20" i="9" s="1"/>
  <c r="AM17" i="9"/>
  <c r="AP40" i="9"/>
  <c r="AA29" i="9" l="1"/>
  <c r="X11" i="9"/>
  <c r="X17" i="9"/>
  <c r="AD11" i="9"/>
  <c r="AG39" i="9"/>
  <c r="AT26" i="9"/>
  <c r="AS37" i="9"/>
  <c r="R12" i="9"/>
  <c r="K20" i="9"/>
  <c r="K24" i="9"/>
  <c r="L24" i="9" s="1"/>
  <c r="F13" i="9"/>
  <c r="F32" i="9"/>
  <c r="F28" i="9"/>
  <c r="F14" i="9"/>
  <c r="F35" i="9"/>
  <c r="F31" i="9"/>
  <c r="F17" i="9"/>
  <c r="F6" i="9"/>
  <c r="F33" i="9"/>
  <c r="F30" i="9"/>
  <c r="F40" i="9"/>
  <c r="E22" i="9"/>
  <c r="F34" i="9"/>
  <c r="F29" i="9"/>
  <c r="AG32" i="9"/>
  <c r="AG28" i="9"/>
  <c r="AG33" i="9"/>
  <c r="AG29" i="9"/>
  <c r="AG13" i="9"/>
  <c r="AG34" i="9"/>
  <c r="AG30" i="9"/>
  <c r="AG35" i="9"/>
  <c r="AG31" i="9"/>
  <c r="AG6" i="9"/>
  <c r="AG11" i="9"/>
  <c r="F39" i="9"/>
  <c r="H24" i="9"/>
  <c r="F11" i="9"/>
  <c r="AG17" i="9"/>
  <c r="F12" i="9"/>
  <c r="I20" i="9"/>
  <c r="H21" i="9"/>
  <c r="I21" i="9" s="1"/>
  <c r="O40" i="9"/>
  <c r="O34" i="9"/>
  <c r="O30" i="9"/>
  <c r="O35" i="9"/>
  <c r="O31" i="9"/>
  <c r="O13" i="9"/>
  <c r="O32" i="9"/>
  <c r="O28" i="9"/>
  <c r="O33" i="9"/>
  <c r="O29" i="9"/>
  <c r="O6" i="9"/>
  <c r="O11" i="9"/>
  <c r="X33" i="9"/>
  <c r="X29" i="9"/>
  <c r="X40" i="9"/>
  <c r="X34" i="9"/>
  <c r="X30" i="9"/>
  <c r="X35" i="9"/>
  <c r="X31" i="9"/>
  <c r="X12" i="9"/>
  <c r="X32" i="9"/>
  <c r="X28" i="9"/>
  <c r="X13" i="9"/>
  <c r="X6" i="9"/>
  <c r="L33" i="9"/>
  <c r="L29" i="9"/>
  <c r="L40" i="9"/>
  <c r="L34" i="9"/>
  <c r="L30" i="9"/>
  <c r="L35" i="9"/>
  <c r="L31" i="9"/>
  <c r="L12" i="9"/>
  <c r="L32" i="9"/>
  <c r="L28" i="9"/>
  <c r="L13" i="9"/>
  <c r="L6" i="9"/>
  <c r="L39" i="9"/>
  <c r="R35" i="9"/>
  <c r="R31" i="9"/>
  <c r="R32" i="9"/>
  <c r="R28" i="9"/>
  <c r="R39" i="9"/>
  <c r="R33" i="9"/>
  <c r="R29" i="9"/>
  <c r="R40" i="9"/>
  <c r="R34" i="9"/>
  <c r="R30" i="9"/>
  <c r="R17" i="9"/>
  <c r="R13" i="9"/>
  <c r="R6" i="9"/>
  <c r="AD35" i="9"/>
  <c r="AD31" i="9"/>
  <c r="AD32" i="9"/>
  <c r="AD28" i="9"/>
  <c r="AD39" i="9"/>
  <c r="AD33" i="9"/>
  <c r="AD29" i="9"/>
  <c r="AD40" i="9"/>
  <c r="AD34" i="9"/>
  <c r="AD30" i="9"/>
  <c r="AD17" i="9"/>
  <c r="AD13" i="9"/>
  <c r="AD6" i="9"/>
  <c r="AP15" i="9"/>
  <c r="AQ39" i="9" s="1"/>
  <c r="N22" i="9"/>
  <c r="R22" i="9"/>
  <c r="O12" i="9"/>
  <c r="AG12" i="9"/>
  <c r="K26" i="9" l="1"/>
  <c r="AQ11" i="9"/>
  <c r="AS42" i="9"/>
  <c r="AT37" i="9"/>
  <c r="Q22" i="9"/>
  <c r="U22" i="9"/>
  <c r="N20" i="9"/>
  <c r="N24" i="9"/>
  <c r="K37" i="9"/>
  <c r="L26" i="9"/>
  <c r="AQ32" i="9"/>
  <c r="AQ28" i="9"/>
  <c r="C9" i="9"/>
  <c r="AQ31" i="9"/>
  <c r="AQ34" i="9"/>
  <c r="AQ35" i="9"/>
  <c r="AQ30" i="9"/>
  <c r="AQ33" i="9"/>
  <c r="AQ6" i="9"/>
  <c r="AQ29" i="9"/>
  <c r="AQ13" i="9"/>
  <c r="AQ14" i="9"/>
  <c r="AQ17" i="9"/>
  <c r="F15" i="9"/>
  <c r="AQ40" i="9"/>
  <c r="E24" i="9"/>
  <c r="E20" i="9"/>
  <c r="L20" i="9"/>
  <c r="K21" i="9"/>
  <c r="L21" i="9" s="1"/>
  <c r="I24" i="9"/>
  <c r="H26" i="9"/>
  <c r="I14" i="9"/>
  <c r="I15" i="9" s="1"/>
  <c r="O14" i="9"/>
  <c r="R14" i="9" s="1"/>
  <c r="L14" i="9"/>
  <c r="L15" i="9" s="1"/>
  <c r="AQ12" i="9"/>
  <c r="AQ15" i="9" s="1"/>
  <c r="AS44" i="9" l="1"/>
  <c r="AT42" i="9"/>
  <c r="H37" i="9"/>
  <c r="I26" i="9"/>
  <c r="N21" i="9"/>
  <c r="O21" i="9" s="1"/>
  <c r="O20" i="9"/>
  <c r="K42" i="9"/>
  <c r="L37" i="9"/>
  <c r="T22" i="9"/>
  <c r="X22" i="9"/>
  <c r="U14" i="9"/>
  <c r="R15" i="9"/>
  <c r="O15" i="9"/>
  <c r="F20" i="9"/>
  <c r="E21" i="9"/>
  <c r="F21" i="9" s="1"/>
  <c r="Q20" i="9"/>
  <c r="Q24" i="9"/>
  <c r="F24" i="9"/>
  <c r="E26" i="9"/>
  <c r="O24" i="9"/>
  <c r="N26" i="9"/>
  <c r="AT44" i="9" l="1"/>
  <c r="AS46" i="9"/>
  <c r="AT46" i="9" s="1"/>
  <c r="AA22" i="9"/>
  <c r="W22" i="9"/>
  <c r="N37" i="9"/>
  <c r="O26" i="9"/>
  <c r="R24" i="9"/>
  <c r="Q26" i="9"/>
  <c r="T20" i="9"/>
  <c r="T24" i="9"/>
  <c r="R20" i="9"/>
  <c r="Q21" i="9"/>
  <c r="R21" i="9" s="1"/>
  <c r="E37" i="9"/>
  <c r="F26" i="9"/>
  <c r="X14" i="9"/>
  <c r="U15" i="9"/>
  <c r="K44" i="9"/>
  <c r="L44" i="9" s="1"/>
  <c r="L42" i="9"/>
  <c r="I37" i="9"/>
  <c r="H42" i="9"/>
  <c r="W20" i="9" l="1"/>
  <c r="W24" i="9"/>
  <c r="U24" i="9"/>
  <c r="T26" i="9"/>
  <c r="H44" i="9"/>
  <c r="I44" i="9" s="1"/>
  <c r="I42" i="9"/>
  <c r="E42" i="9"/>
  <c r="F37" i="9"/>
  <c r="U20" i="9"/>
  <c r="T21" i="9"/>
  <c r="U21" i="9" s="1"/>
  <c r="N42" i="9"/>
  <c r="O37" i="9"/>
  <c r="Q37" i="9"/>
  <c r="R26" i="9"/>
  <c r="K46" i="9"/>
  <c r="L46" i="9" s="1"/>
  <c r="AA14" i="9"/>
  <c r="X15" i="9"/>
  <c r="Z22" i="9"/>
  <c r="AD22" i="9"/>
  <c r="H46" i="9" l="1"/>
  <c r="I46" i="9" s="1"/>
  <c r="F42" i="9"/>
  <c r="E44" i="9"/>
  <c r="F44" i="9" s="1"/>
  <c r="E46" i="9"/>
  <c r="F46" i="9" s="1"/>
  <c r="X24" i="9"/>
  <c r="W26" i="9"/>
  <c r="AC22" i="9"/>
  <c r="AG22" i="9"/>
  <c r="O42" i="9"/>
  <c r="N44" i="9"/>
  <c r="O44" i="9" s="1"/>
  <c r="U26" i="9"/>
  <c r="T37" i="9"/>
  <c r="Z20" i="9"/>
  <c r="Z24" i="9"/>
  <c r="R37" i="9"/>
  <c r="Q42" i="9"/>
  <c r="AD14" i="9"/>
  <c r="AA15" i="9"/>
  <c r="X20" i="9"/>
  <c r="W21" i="9"/>
  <c r="X21" i="9" s="1"/>
  <c r="N46" i="9" l="1"/>
  <c r="O46" i="9" s="1"/>
  <c r="Q44" i="9"/>
  <c r="R44" i="9" s="1"/>
  <c r="R42" i="9"/>
  <c r="AC20" i="9"/>
  <c r="AC24" i="9"/>
  <c r="T42" i="9"/>
  <c r="U37" i="9"/>
  <c r="AF22" i="9"/>
  <c r="AJ22" i="9"/>
  <c r="AA24" i="9"/>
  <c r="Z26" i="9"/>
  <c r="AG14" i="9"/>
  <c r="AD15" i="9"/>
  <c r="Z21" i="9"/>
  <c r="AA21" i="9" s="1"/>
  <c r="AA20" i="9"/>
  <c r="W37" i="9"/>
  <c r="X26" i="9"/>
  <c r="Q46" i="9" l="1"/>
  <c r="R46" i="9" s="1"/>
  <c r="AJ14" i="9"/>
  <c r="AG15" i="9"/>
  <c r="AD20" i="9"/>
  <c r="AC21" i="9"/>
  <c r="AD21" i="9" s="1"/>
  <c r="X37" i="9"/>
  <c r="W42" i="9"/>
  <c r="AF20" i="9"/>
  <c r="AF24" i="9"/>
  <c r="Z37" i="9"/>
  <c r="AA26" i="9"/>
  <c r="T44" i="9"/>
  <c r="U44" i="9" s="1"/>
  <c r="U42" i="9"/>
  <c r="AM22" i="9"/>
  <c r="AL22" i="9" s="1"/>
  <c r="AI22" i="9"/>
  <c r="AD24" i="9"/>
  <c r="AC26" i="9"/>
  <c r="T46" i="9" l="1"/>
  <c r="U46" i="9" s="1"/>
  <c r="AI20" i="9"/>
  <c r="AI24" i="9"/>
  <c r="AL20" i="9"/>
  <c r="AP22" i="9"/>
  <c r="AQ22" i="9" s="1"/>
  <c r="AL24" i="9"/>
  <c r="W44" i="9"/>
  <c r="X44" i="9" s="1"/>
  <c r="X42" i="9"/>
  <c r="AG24" i="9"/>
  <c r="AF26" i="9"/>
  <c r="AG20" i="9"/>
  <c r="AF21" i="9"/>
  <c r="AG21" i="9" s="1"/>
  <c r="AC37" i="9"/>
  <c r="AD26" i="9"/>
  <c r="Z42" i="9"/>
  <c r="AA37" i="9"/>
  <c r="AM14" i="9"/>
  <c r="AM15" i="9" s="1"/>
  <c r="AJ15" i="9"/>
  <c r="AF37" i="9" l="1"/>
  <c r="AG26" i="9"/>
  <c r="W46" i="9"/>
  <c r="X46" i="9" s="1"/>
  <c r="AJ24" i="9"/>
  <c r="AI26" i="9"/>
  <c r="AA42" i="9"/>
  <c r="Z44" i="9"/>
  <c r="AA44" i="9" s="1"/>
  <c r="AL21" i="9"/>
  <c r="AP20" i="9"/>
  <c r="AQ20" i="9" s="1"/>
  <c r="AM20" i="9"/>
  <c r="AD37" i="9"/>
  <c r="AC42" i="9"/>
  <c r="AP24" i="9"/>
  <c r="AQ24" i="9" s="1"/>
  <c r="AM24" i="9"/>
  <c r="AL26" i="9"/>
  <c r="AJ20" i="9"/>
  <c r="AI21" i="9"/>
  <c r="AJ21" i="9" s="1"/>
  <c r="AM26" i="9" l="1"/>
  <c r="AP26" i="9"/>
  <c r="AQ26" i="9" s="1"/>
  <c r="AL37" i="9"/>
  <c r="Z46" i="9"/>
  <c r="AA46" i="9" s="1"/>
  <c r="AC44" i="9"/>
  <c r="AD44" i="9" s="1"/>
  <c r="AD42" i="9"/>
  <c r="AP21" i="9"/>
  <c r="AQ21" i="9" s="1"/>
  <c r="AT21" i="9" s="1"/>
  <c r="AS21" i="9" s="1"/>
  <c r="AM21" i="9"/>
  <c r="AJ26" i="9"/>
  <c r="AI37" i="9"/>
  <c r="AF42" i="9"/>
  <c r="AG37" i="9"/>
  <c r="AI42" i="9" l="1"/>
  <c r="AJ37" i="9"/>
  <c r="AC46" i="9"/>
  <c r="AD46" i="9" s="1"/>
  <c r="AP37" i="9"/>
  <c r="AQ37" i="9" s="1"/>
  <c r="AL42" i="9"/>
  <c r="AM37" i="9"/>
  <c r="AF44" i="9"/>
  <c r="AG44" i="9" s="1"/>
  <c r="AG42" i="9"/>
  <c r="AF46" i="9" l="1"/>
  <c r="AG46" i="9" s="1"/>
  <c r="AL44" i="9"/>
  <c r="AM42" i="9"/>
  <c r="AP42" i="9"/>
  <c r="AQ42" i="9" s="1"/>
  <c r="AI44" i="9"/>
  <c r="AJ44" i="9" s="1"/>
  <c r="AJ42" i="9"/>
  <c r="AI46" i="9" l="1"/>
  <c r="AJ46" i="9" s="1"/>
  <c r="AP44" i="9"/>
  <c r="AQ44" i="9" s="1"/>
  <c r="AM44" i="9"/>
  <c r="AL46" i="9"/>
  <c r="AP46" i="9" l="1"/>
  <c r="AQ46" i="9" s="1"/>
  <c r="AM46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MacBook Air</author>
    <author>Christian Latour</author>
  </authors>
  <commentList>
    <comment ref="D11" authorId="0" shapeId="0" xr:uid="{00000000-0006-0000-0000-000001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Jour de l'an</t>
        </r>
      </text>
    </comment>
    <comment ref="D16" authorId="0" shapeId="0" xr:uid="{00000000-0006-0000-0000-000002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Épiphanie (fête des rois)</t>
        </r>
      </text>
    </comment>
    <comment ref="L16" authorId="0" shapeId="0" xr:uid="{00000000-0006-0000-0000-000003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Fête du travail
</t>
        </r>
      </text>
    </comment>
    <comment ref="E27" authorId="0" shapeId="0" xr:uid="{00000000-0006-0000-0000-000004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St-Valentin</t>
        </r>
      </text>
    </comment>
    <comment ref="O37" authorId="1" shapeId="0" xr:uid="{00000000-0006-0000-0000-000005000000}">
      <text>
        <r>
          <rPr>
            <b/>
            <sz val="9"/>
            <color indexed="81"/>
            <rFont val="Arial"/>
            <family val="2"/>
          </rPr>
          <t>Christian Latour:</t>
        </r>
        <r>
          <rPr>
            <sz val="9"/>
            <color indexed="81"/>
            <rFont val="Arial"/>
            <family val="2"/>
          </rPr>
          <t xml:space="preserve">
Noël</t>
        </r>
      </text>
    </comment>
    <comment ref="E38" authorId="0" shapeId="0" xr:uid="{00000000-0006-0000-0000-000006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Mardi Gras</t>
        </r>
      </text>
    </comment>
    <comment ref="D41" authorId="0" shapeId="0" xr:uid="{00000000-0006-0000-0000-000007000000}">
      <text>
        <r>
          <rPr>
            <b/>
            <sz val="9"/>
            <color indexed="81"/>
            <rFont val="Arial"/>
            <family val="2"/>
          </rPr>
          <t>MacBook Air:</t>
        </r>
        <r>
          <rPr>
            <sz val="9"/>
            <color indexed="81"/>
            <rFont val="Arial"/>
            <family val="2"/>
          </rPr>
          <t xml:space="preserve">
Carnaval de Québec</t>
        </r>
      </text>
    </comment>
    <comment ref="O43" authorId="1" shapeId="0" xr:uid="{00000000-0006-0000-0000-000008000000}">
      <text>
        <r>
          <rPr>
            <b/>
            <sz val="9"/>
            <color indexed="81"/>
            <rFont val="Arial"/>
            <family val="2"/>
          </rPr>
          <t>Christian Latour:</t>
        </r>
        <r>
          <rPr>
            <sz val="9"/>
            <color indexed="81"/>
            <rFont val="Arial"/>
            <family val="2"/>
          </rPr>
          <t xml:space="preserve">
Réveillon du Jour de l’An</t>
        </r>
      </text>
    </comment>
  </commentList>
</comments>
</file>

<file path=xl/sharedStrings.xml><?xml version="1.0" encoding="utf-8"?>
<sst xmlns="http://schemas.openxmlformats.org/spreadsheetml/2006/main" count="413" uniqueCount="316">
  <si>
    <t xml:space="preserve"> </t>
  </si>
  <si>
    <t>(%)</t>
  </si>
  <si>
    <t>Pér.04</t>
  </si>
  <si>
    <t>Total</t>
  </si>
  <si>
    <t>Marketing &amp; Communication marketing</t>
  </si>
  <si>
    <t>Rev / place / jour</t>
  </si>
  <si>
    <t>Année</t>
  </si>
  <si>
    <t>Revenus</t>
  </si>
  <si>
    <t>Nourriture</t>
    <phoneticPr fontId="0" type="noConversion"/>
  </si>
  <si>
    <t xml:space="preserve"> </t>
    <phoneticPr fontId="0" type="noConversion"/>
  </si>
  <si>
    <t>Boisson</t>
  </si>
  <si>
    <t>Autres revenus</t>
  </si>
  <si>
    <t xml:space="preserve">   Total des revenus</t>
  </si>
  <si>
    <t>Total des salaires</t>
  </si>
  <si>
    <t>Total des bénéfices aux employées</t>
  </si>
  <si>
    <t xml:space="preserve">   Total des coûts de la main-d’œuvre</t>
  </si>
  <si>
    <t xml:space="preserve">   « Prime Cost »</t>
  </si>
  <si>
    <t xml:space="preserve">   Marge Bénéficiaire Brute</t>
  </si>
  <si>
    <t xml:space="preserve">Coût direct d’exploitation </t>
  </si>
  <si>
    <t xml:space="preserve">Musique &amp; Divertissement </t>
  </si>
  <si>
    <t xml:space="preserve">Services publics </t>
  </si>
  <si>
    <t xml:space="preserve">Administration &amp; Frais généraux </t>
  </si>
  <si>
    <t xml:space="preserve">Entretien &amp; Réparations </t>
  </si>
  <si>
    <t xml:space="preserve">   Bénéfices nets avant frais financiers, amort. et impôt </t>
  </si>
  <si>
    <t xml:space="preserve">BÉNÉFICE NET AVANT IMPÔT </t>
    <phoneticPr fontId="0" type="noConversion"/>
  </si>
  <si>
    <t xml:space="preserve">Impôts </t>
  </si>
  <si>
    <t xml:space="preserve">BÉNÉFICE NET </t>
  </si>
  <si>
    <t>Taux d'imposition</t>
  </si>
  <si>
    <t>Frais financier</t>
  </si>
  <si>
    <t>Amortissement</t>
  </si>
  <si>
    <t xml:space="preserve">Coût d’occupation </t>
  </si>
  <si>
    <t>Pér.01</t>
    <phoneticPr fontId="0" type="noConversion"/>
  </si>
  <si>
    <t>Pér.02</t>
    <phoneticPr fontId="0" type="noConversion"/>
  </si>
  <si>
    <t>Pér.03</t>
    <phoneticPr fontId="0" type="noConversion"/>
  </si>
  <si>
    <t>Pér.05</t>
    <phoneticPr fontId="0" type="noConversion"/>
  </si>
  <si>
    <t>Pér.06</t>
    <phoneticPr fontId="0" type="noConversion"/>
  </si>
  <si>
    <t>Pér.07</t>
    <phoneticPr fontId="0" type="noConversion"/>
  </si>
  <si>
    <t>Pér.08</t>
    <phoneticPr fontId="0" type="noConversion"/>
  </si>
  <si>
    <t>Pér.09</t>
    <phoneticPr fontId="0" type="noConversion"/>
  </si>
  <si>
    <t>Pér.10</t>
    <phoneticPr fontId="0" type="noConversion"/>
  </si>
  <si>
    <t>Pér.11</t>
    <phoneticPr fontId="0" type="noConversion"/>
  </si>
  <si>
    <t>Pér.12</t>
    <phoneticPr fontId="0" type="noConversion"/>
  </si>
  <si>
    <t>NB de place</t>
  </si>
  <si>
    <t>NB de jour</t>
  </si>
  <si>
    <t>Lundi</t>
  </si>
  <si>
    <t>Mardi</t>
  </si>
  <si>
    <t>Mercredi</t>
  </si>
  <si>
    <t>Jeudi</t>
  </si>
  <si>
    <t>Vendredi</t>
  </si>
  <si>
    <t>Samedi</t>
  </si>
  <si>
    <t>Dimanche</t>
  </si>
  <si>
    <t>Budget d’exploitation pour l’année 2020</t>
  </si>
  <si>
    <t>Calendrier du 1er janvier 2020 au 31 décembre 2020</t>
  </si>
  <si>
    <t>Calendrier prévisionnel pour la période budgétaire débutant le 1er janvier 2020 et se terminant le 31 décembre 2020</t>
  </si>
  <si>
    <t>Janvier 2020</t>
  </si>
  <si>
    <t>Février 2020</t>
  </si>
  <si>
    <t>Mars 2020</t>
  </si>
  <si>
    <t>Avril 2020</t>
  </si>
  <si>
    <t>Mai 2020</t>
  </si>
  <si>
    <t>Juin 2020</t>
  </si>
  <si>
    <t>Juillet 2020</t>
  </si>
  <si>
    <t>Août 2020</t>
  </si>
  <si>
    <t>Septembre 2020</t>
  </si>
  <si>
    <t>Octobre 2020</t>
  </si>
  <si>
    <t>Novembre 2020</t>
  </si>
  <si>
    <t>Décembre 2020</t>
  </si>
  <si>
    <t>1 sept. 2020</t>
  </si>
  <si>
    <t>1 déc. 2020</t>
  </si>
  <si>
    <t>1 janv. 2020</t>
  </si>
  <si>
    <t>1 avr. 2020</t>
  </si>
  <si>
    <t>1 juill. 2020</t>
  </si>
  <si>
    <t>2 sept. 2020</t>
  </si>
  <si>
    <t>2 déc. 2020</t>
  </si>
  <si>
    <t>2 janv. 2020</t>
  </si>
  <si>
    <t>2 avr. 2020</t>
  </si>
  <si>
    <t>2 juill. 2020</t>
  </si>
  <si>
    <t>3 sept. 2020</t>
  </si>
  <si>
    <t>1 oct. 2020</t>
  </si>
  <si>
    <t>3 déc. 2020</t>
  </si>
  <si>
    <t>3 janv. 2020</t>
  </si>
  <si>
    <t>3 avr. 2020</t>
  </si>
  <si>
    <t>3 juill. 2020</t>
  </si>
  <si>
    <t>4 sept. 2020</t>
  </si>
  <si>
    <t>2 oct. 2020</t>
  </si>
  <si>
    <t>4 déc. 2020</t>
  </si>
  <si>
    <t>4 janv. 2020</t>
  </si>
  <si>
    <t>1 févr. 2020</t>
  </si>
  <si>
    <t>4 avr. 2020</t>
  </si>
  <si>
    <t>4 juill. 2020</t>
  </si>
  <si>
    <t>5 sept. 2020</t>
  </si>
  <si>
    <t>3 oct. 2020</t>
  </si>
  <si>
    <t>5 déc. 2020</t>
  </si>
  <si>
    <t>5 janv. 2020</t>
  </si>
  <si>
    <t>2 févr. 2020</t>
  </si>
  <si>
    <t>5 avr. 2020</t>
  </si>
  <si>
    <t>5 juill. 2020</t>
  </si>
  <si>
    <t>6 sept. 2020</t>
  </si>
  <si>
    <t>4 oct. 2020</t>
  </si>
  <si>
    <t>1 nov. 2020</t>
  </si>
  <si>
    <t>6 déc. 2020</t>
  </si>
  <si>
    <t>6 janv. 2020</t>
  </si>
  <si>
    <t>3 févr. 2020</t>
  </si>
  <si>
    <t>6 avr. 2020</t>
  </si>
  <si>
    <t>6 juill. 2020</t>
  </si>
  <si>
    <t>7 sept. 2020</t>
  </si>
  <si>
    <t>5 oct. 2020</t>
  </si>
  <si>
    <t>2 nov. 2020</t>
  </si>
  <si>
    <t>7 déc. 2020</t>
  </si>
  <si>
    <t>7 janv. 2020</t>
  </si>
  <si>
    <t>4 févr. 2020</t>
  </si>
  <si>
    <t>7 avr. 2020</t>
  </si>
  <si>
    <t>7 juill. 2020</t>
  </si>
  <si>
    <t>8 sept. 2020</t>
  </si>
  <si>
    <t>6 oct. 2020</t>
  </si>
  <si>
    <t>3 nov. 2020</t>
  </si>
  <si>
    <t>8 déc. 2020</t>
  </si>
  <si>
    <t>8 janv. 2020</t>
  </si>
  <si>
    <t>5 févr. 2020</t>
  </si>
  <si>
    <t>8 avr. 2020</t>
  </si>
  <si>
    <t>8 juill. 2020</t>
  </si>
  <si>
    <t>9 sept. 2020</t>
  </si>
  <si>
    <t>7 oct. 2020</t>
  </si>
  <si>
    <t>4 nov. 2020</t>
  </si>
  <si>
    <t>9 déc. 2020</t>
  </si>
  <si>
    <t>9 janv. 2020</t>
  </si>
  <si>
    <t>6 févr. 2020</t>
  </si>
  <si>
    <t>9 avr. 2020</t>
  </si>
  <si>
    <t>9 juill. 2020</t>
  </si>
  <si>
    <t>10 sept. 2020</t>
  </si>
  <si>
    <t>8 oct. 2020</t>
  </si>
  <si>
    <t>5 nov. 2020</t>
  </si>
  <si>
    <t>10 déc. 2020</t>
  </si>
  <si>
    <t>10 janv. 2020</t>
  </si>
  <si>
    <t>7 févr. 2020</t>
  </si>
  <si>
    <t>10 avr. 2020</t>
  </si>
  <si>
    <t>10 juill. 2020</t>
  </si>
  <si>
    <t>11 sept. 2020</t>
  </si>
  <si>
    <t>9 oct. 2020</t>
  </si>
  <si>
    <t>6 nov. 2020</t>
  </si>
  <si>
    <t>11 déc. 2020</t>
  </si>
  <si>
    <t>11 janv. 2020</t>
  </si>
  <si>
    <t>8 févr. 2020</t>
  </si>
  <si>
    <t>11 avr. 2020</t>
  </si>
  <si>
    <t>11 juill. 2020</t>
  </si>
  <si>
    <t>12 sept. 2020</t>
  </si>
  <si>
    <t>10 oct. 2020</t>
  </si>
  <si>
    <t>7 nov. 2020</t>
  </si>
  <si>
    <t>12 déc. 2020</t>
  </si>
  <si>
    <t>12 janv. 2020</t>
  </si>
  <si>
    <t>9 févr. 2020</t>
  </si>
  <si>
    <t>12 avr. 2020</t>
  </si>
  <si>
    <t>12 juill. 2020</t>
  </si>
  <si>
    <t>13 sept. 2020</t>
  </si>
  <si>
    <t>11 oct. 2020</t>
  </si>
  <si>
    <t>8 nov. 2020</t>
  </si>
  <si>
    <t>13 déc. 2020</t>
  </si>
  <si>
    <t>13 janv. 2020</t>
  </si>
  <si>
    <t>10 févr. 2020</t>
  </si>
  <si>
    <t>13 avr. 2020</t>
  </si>
  <si>
    <t>13 juill. 2020</t>
  </si>
  <si>
    <t>14 sept. 2020</t>
  </si>
  <si>
    <t>12 oct. 2020</t>
  </si>
  <si>
    <t>9 nov. 2020</t>
  </si>
  <si>
    <t>14 déc. 2020</t>
  </si>
  <si>
    <t>14 janv. 2020</t>
  </si>
  <si>
    <t>11 févr. 2020</t>
  </si>
  <si>
    <t>14 avr. 2020</t>
  </si>
  <si>
    <t>14 juill. 2020</t>
  </si>
  <si>
    <t>15 sept. 2020</t>
  </si>
  <si>
    <t>13 oct. 2020</t>
  </si>
  <si>
    <t>10 nov. 2020</t>
  </si>
  <si>
    <t>15 déc. 2020</t>
  </si>
  <si>
    <t>15 janv. 2020</t>
  </si>
  <si>
    <t>12 févr. 2020</t>
  </si>
  <si>
    <t>15 avr. 2020</t>
  </si>
  <si>
    <t>15 juill. 2020</t>
  </si>
  <si>
    <t>16 sept. 2020</t>
  </si>
  <si>
    <t>14 oct. 2020</t>
  </si>
  <si>
    <t>11 nov. 2020</t>
  </si>
  <si>
    <t>16 déc. 2020</t>
  </si>
  <si>
    <t>16 janv. 2020</t>
  </si>
  <si>
    <t>13 févr. 2020</t>
  </si>
  <si>
    <t>16 avr. 2020</t>
  </si>
  <si>
    <t>16 juill. 2020</t>
  </si>
  <si>
    <t>17 sept. 2020</t>
  </si>
  <si>
    <t>15 oct. 2020</t>
  </si>
  <si>
    <t>12 nov. 2020</t>
  </si>
  <si>
    <t>17 déc. 2020</t>
  </si>
  <si>
    <t>17 janv. 2020</t>
  </si>
  <si>
    <t>14 févr. 2020</t>
  </si>
  <si>
    <t>17 avr. 2020</t>
  </si>
  <si>
    <t>17 juill. 2020</t>
  </si>
  <si>
    <t>18 sept. 2020</t>
  </si>
  <si>
    <t>16 oct. 2020</t>
  </si>
  <si>
    <t>13 nov. 2020</t>
  </si>
  <si>
    <t>18 déc. 2020</t>
  </si>
  <si>
    <t>18 janv. 2020</t>
  </si>
  <si>
    <t>15 févr. 2020</t>
  </si>
  <si>
    <t>18 avr. 2020</t>
  </si>
  <si>
    <t>18 juill. 2020</t>
  </si>
  <si>
    <t>19 sept. 2020</t>
  </si>
  <si>
    <t>17 oct. 2020</t>
  </si>
  <si>
    <t>14 nov. 2020</t>
  </si>
  <si>
    <t>19 déc. 2020</t>
  </si>
  <si>
    <t>19 janv. 2020</t>
  </si>
  <si>
    <t>16 févr. 2020</t>
  </si>
  <si>
    <t>19 avr. 2020</t>
  </si>
  <si>
    <t>19 juill. 2020</t>
  </si>
  <si>
    <t>20 sept. 2020</t>
  </si>
  <si>
    <t>18 oct. 2020</t>
  </si>
  <si>
    <t>15 nov. 2020</t>
  </si>
  <si>
    <t>20 déc. 2020</t>
  </si>
  <si>
    <t>20 janv. 2020</t>
  </si>
  <si>
    <t>17 févr. 2020</t>
  </si>
  <si>
    <t>20 avr. 2020</t>
  </si>
  <si>
    <t>20 juill. 2020</t>
  </si>
  <si>
    <t>21 sept. 2020</t>
  </si>
  <si>
    <t>19 oct. 2020</t>
  </si>
  <si>
    <t>16 nov. 2020</t>
  </si>
  <si>
    <t>21 déc. 2020</t>
  </si>
  <si>
    <t>21 janv. 2020</t>
  </si>
  <si>
    <t>18 févr. 2020</t>
  </si>
  <si>
    <t>21 avr. 2020</t>
  </si>
  <si>
    <t>21 juill. 2020</t>
  </si>
  <si>
    <t>22 sept. 2020</t>
  </si>
  <si>
    <t>20 oct. 2020</t>
  </si>
  <si>
    <t>17 nov. 2020</t>
  </si>
  <si>
    <t>22 déc. 2020</t>
  </si>
  <si>
    <t>22 janv. 2020</t>
  </si>
  <si>
    <t>19 févr. 2020</t>
  </si>
  <si>
    <t>22 avr. 2020</t>
  </si>
  <si>
    <t>22 juill. 2020</t>
  </si>
  <si>
    <t>23 sept. 2020</t>
  </si>
  <si>
    <t>21 oct. 2020</t>
  </si>
  <si>
    <t>18 nov. 2020</t>
  </si>
  <si>
    <t>23 déc. 2020</t>
  </si>
  <si>
    <t>23 janv. 2020</t>
  </si>
  <si>
    <t>20 févr. 2020</t>
  </si>
  <si>
    <t>23 avr. 2020</t>
  </si>
  <si>
    <t>23 juill. 2020</t>
  </si>
  <si>
    <t>24 sept. 2020</t>
  </si>
  <si>
    <t>22 oct. 2020</t>
  </si>
  <si>
    <t>19 nov. 2020</t>
  </si>
  <si>
    <t>24 déc. 2020</t>
  </si>
  <si>
    <t>24 janv. 2020</t>
  </si>
  <si>
    <t>21 févr. 2020</t>
  </si>
  <si>
    <t>24 avr. 2020</t>
  </si>
  <si>
    <t>24 juill. 2020</t>
  </si>
  <si>
    <t>25 sept. 2020</t>
  </si>
  <si>
    <t>23 oct. 2020</t>
  </si>
  <si>
    <t>20 nov. 2020</t>
  </si>
  <si>
    <t>25 déc. 2020</t>
  </si>
  <si>
    <t>25 janv. 2020</t>
  </si>
  <si>
    <t>22 févr. 2020</t>
  </si>
  <si>
    <t>25 avr. 2020</t>
  </si>
  <si>
    <t>25 juill. 2020</t>
  </si>
  <si>
    <t>26 sept. 2020</t>
  </si>
  <si>
    <t>24 oct. 2020</t>
  </si>
  <si>
    <t>21 nov. 2020</t>
  </si>
  <si>
    <t>26 déc. 2020</t>
  </si>
  <si>
    <t>26 janv. 2020</t>
  </si>
  <si>
    <t>23 févr. 2020</t>
  </si>
  <si>
    <t>26 avr. 2020</t>
  </si>
  <si>
    <t>26 juill. 2020</t>
  </si>
  <si>
    <t>27 sept. 2020</t>
  </si>
  <si>
    <t>25 oct. 2020</t>
  </si>
  <si>
    <t>22 nov. 2020</t>
  </si>
  <si>
    <t>27 déc. 2020</t>
  </si>
  <si>
    <t>27 janv. 2020</t>
  </si>
  <si>
    <t>24 févr. 2020</t>
  </si>
  <si>
    <t>27 avr. 2020</t>
  </si>
  <si>
    <t>27 juill. 2020</t>
  </si>
  <si>
    <t>28 sept. 2020</t>
  </si>
  <si>
    <t>26 oct. 2020</t>
  </si>
  <si>
    <t>23 nov. 2020</t>
  </si>
  <si>
    <t>28 déc. 2020</t>
  </si>
  <si>
    <t>28 janv. 2020</t>
  </si>
  <si>
    <t>25 févr. 2020</t>
  </si>
  <si>
    <t>28 avr. 2020</t>
  </si>
  <si>
    <t>28 juill. 2020</t>
  </si>
  <si>
    <t>29 sept. 2020</t>
  </si>
  <si>
    <t>27 oct. 2020</t>
  </si>
  <si>
    <t>24 nov. 2020</t>
  </si>
  <si>
    <t>29 déc. 2020</t>
  </si>
  <si>
    <t>29 janv. 2020</t>
  </si>
  <si>
    <t>26 févr. 2020</t>
  </si>
  <si>
    <t>29 avr. 2020</t>
  </si>
  <si>
    <t>29 juill. 2020</t>
  </si>
  <si>
    <t>30 sept. 2020</t>
  </si>
  <si>
    <t>28 oct. 2020</t>
  </si>
  <si>
    <t>25 nov. 2020</t>
  </si>
  <si>
    <t>30 déc. 2020</t>
  </si>
  <si>
    <t>30 janv. 2020</t>
  </si>
  <si>
    <t>27 févr. 2020</t>
  </si>
  <si>
    <t>30 avr. 2020</t>
  </si>
  <si>
    <t>30 juill. 2020</t>
  </si>
  <si>
    <t>29 oct. 2020</t>
  </si>
  <si>
    <t>26 nov. 2020</t>
  </si>
  <si>
    <t>31 déc. 2020</t>
  </si>
  <si>
    <t>31 janv. 2020</t>
  </si>
  <si>
    <t>28 févr. 2020</t>
  </si>
  <si>
    <t>31 juill. 2020</t>
  </si>
  <si>
    <t>30 oct. 2020</t>
  </si>
  <si>
    <t>27 nov. 2020</t>
  </si>
  <si>
    <t>29 févr. 2020</t>
  </si>
  <si>
    <t>31 oct. 2020</t>
  </si>
  <si>
    <t>28 nov. 2020</t>
  </si>
  <si>
    <t>29 nov. 2020</t>
  </si>
  <si>
    <t>30 nov. 2020</t>
  </si>
  <si>
    <t>Revenus annuel par place restauration</t>
  </si>
  <si>
    <t>Nombre de places restauration</t>
  </si>
  <si>
    <t>Auberge Chez Christian</t>
  </si>
  <si>
    <t xml:space="preserve">Coût de la main-d’œuvre </t>
  </si>
  <si>
    <t>Coût des produits vendus</t>
  </si>
  <si>
    <t xml:space="preserve">   Total des coûts d’exploitation</t>
  </si>
  <si>
    <t>Chambre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</si>
</sst>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$-C0C]d\ mmm\ yyyy;@"/>
    <numFmt numFmtId="165" formatCode="_ * #,##0.00_)\ [$€-1]_ ;_ * \(#,##0.00\)\ [$€-1]_ ;_ * &quot;-&quot;??_)\ [$€-1]_ "/>
    <numFmt numFmtId="166" formatCode="_-* #,##0.00\ &quot;$&quot;_-;_-* #,##0.00\ &quot;$&quot;\-;_-* &quot;-&quot;??\ &quot;$&quot;_-;_-@_-"/>
    <numFmt numFmtId="167" formatCode="#,##0.00&quot;$&quot;"/>
    <numFmt numFmtId="168" formatCode="[$-C0C]d\ mmmm\,\ yyyy;@"/>
  </numFmts>
  <fonts count="44" x14ac:knownFonts="1">
    <font>
      <sz val="10"/>
      <name val="Arial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  <charset val="204"/>
    </font>
    <font>
      <b/>
      <sz val="9"/>
      <color indexed="81"/>
      <name val="Arial"/>
      <family val="2"/>
    </font>
    <font>
      <i/>
      <sz val="11"/>
      <color indexed="45"/>
      <name val="Arial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sz val="9"/>
      <color indexed="81"/>
      <name val="Arial"/>
      <family val="2"/>
    </font>
    <font>
      <b/>
      <u val="singleAccounting"/>
      <sz val="10"/>
      <name val="Arial"/>
      <family val="2"/>
    </font>
    <font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u val="singleAccounting"/>
      <sz val="10"/>
      <color theme="0"/>
      <name val="Arial"/>
      <family val="2"/>
    </font>
    <font>
      <sz val="14"/>
      <name val="Arial"/>
      <family val="2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10"/>
      <color rgb="FFFF0000"/>
      <name val="Arial"/>
      <family val="2"/>
    </font>
    <font>
      <b/>
      <sz val="10"/>
      <color rgb="FFE26B0A"/>
      <name val="Arial"/>
      <family val="2"/>
    </font>
    <font>
      <b/>
      <sz val="10"/>
      <color rgb="FFFFC000"/>
      <name val="Arial"/>
      <family val="2"/>
    </font>
    <font>
      <b/>
      <sz val="10"/>
      <color rgb="FF92D05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0"/>
      <color rgb="FF1F497D"/>
      <name val="Arial"/>
      <family val="2"/>
    </font>
    <font>
      <b/>
      <u/>
      <sz val="10"/>
      <color theme="0"/>
      <name val="Arial"/>
      <family val="2"/>
    </font>
    <font>
      <u/>
      <sz val="10"/>
      <color rgb="FF0000FF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</fills>
  <borders count="6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92">
    <xf numFmtId="0" fontId="0" fillId="0" borderId="0"/>
    <xf numFmtId="44" fontId="1" fillId="0" borderId="0" applyFont="0" applyFill="0" applyBorder="0" applyAlignment="0" applyProtection="0"/>
    <xf numFmtId="49" fontId="8" fillId="0" borderId="0">
      <alignment horizontal="left" vertical="top"/>
    </xf>
    <xf numFmtId="0" fontId="1" fillId="6" borderId="9" applyNumberFormat="0" applyFont="0" applyAlignment="0" applyProtection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61">
    <xf numFmtId="0" fontId="0" fillId="0" borderId="0" xfId="0"/>
    <xf numFmtId="164" fontId="0" fillId="0" borderId="0" xfId="0" applyNumberFormat="1"/>
    <xf numFmtId="0" fontId="0" fillId="0" borderId="3" xfId="0" applyBorder="1"/>
    <xf numFmtId="0" fontId="0" fillId="3" borderId="3" xfId="0" applyFill="1" applyBorder="1"/>
    <xf numFmtId="0" fontId="1" fillId="0" borderId="0" xfId="0" applyFont="1"/>
    <xf numFmtId="10" fontId="0" fillId="0" borderId="4" xfId="0" applyNumberFormat="1" applyBorder="1"/>
    <xf numFmtId="0" fontId="2" fillId="0" borderId="0" xfId="0" applyFont="1" applyAlignment="1">
      <alignment horizontal="left"/>
    </xf>
    <xf numFmtId="164" fontId="0" fillId="9" borderId="1" xfId="0" applyNumberFormat="1" applyFill="1" applyBorder="1" applyAlignment="1">
      <alignment horizontal="center"/>
    </xf>
    <xf numFmtId="167" fontId="22" fillId="9" borderId="2" xfId="1" applyNumberFormat="1" applyFont="1" applyFill="1" applyBorder="1" applyAlignment="1">
      <alignment horizontal="center"/>
    </xf>
    <xf numFmtId="164" fontId="0" fillId="10" borderId="0" xfId="0" applyNumberFormat="1" applyFill="1"/>
    <xf numFmtId="167" fontId="22" fillId="2" borderId="2" xfId="1" applyNumberFormat="1" applyFont="1" applyFill="1" applyBorder="1" applyAlignment="1">
      <alignment horizontal="center"/>
    </xf>
    <xf numFmtId="164" fontId="0" fillId="9" borderId="4" xfId="0" applyNumberFormat="1" applyFill="1" applyBorder="1"/>
    <xf numFmtId="164" fontId="1" fillId="9" borderId="4" xfId="0" applyNumberFormat="1" applyFont="1" applyFill="1" applyBorder="1"/>
    <xf numFmtId="164" fontId="2" fillId="9" borderId="4" xfId="0" applyNumberFormat="1" applyFont="1" applyFill="1" applyBorder="1"/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10" fontId="2" fillId="0" borderId="0" xfId="0" applyNumberFormat="1" applyFont="1"/>
    <xf numFmtId="10" fontId="2" fillId="9" borderId="4" xfId="0" applyNumberFormat="1" applyFont="1" applyFill="1" applyBorder="1" applyAlignment="1">
      <alignment horizontal="center"/>
    </xf>
    <xf numFmtId="10" fontId="2" fillId="10" borderId="0" xfId="0" applyNumberFormat="1" applyFont="1" applyFill="1"/>
    <xf numFmtId="10" fontId="2" fillId="2" borderId="3" xfId="0" applyNumberFormat="1" applyFont="1" applyFill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10" borderId="0" xfId="0" applyFill="1"/>
    <xf numFmtId="0" fontId="1" fillId="0" borderId="15" xfId="0" applyFont="1" applyBorder="1"/>
    <xf numFmtId="10" fontId="2" fillId="0" borderId="4" xfId="0" applyNumberFormat="1" applyFont="1" applyBorder="1"/>
    <xf numFmtId="10" fontId="1" fillId="0" borderId="4" xfId="0" applyNumberFormat="1" applyFont="1" applyBorder="1"/>
    <xf numFmtId="10" fontId="0" fillId="3" borderId="4" xfId="0" applyNumberFormat="1" applyFill="1" applyBorder="1"/>
    <xf numFmtId="0" fontId="0" fillId="0" borderId="15" xfId="0" applyBorder="1"/>
    <xf numFmtId="0" fontId="0" fillId="0" borderId="17" xfId="0" applyBorder="1"/>
    <xf numFmtId="0" fontId="6" fillId="5" borderId="21" xfId="0" applyFont="1" applyFill="1" applyBorder="1"/>
    <xf numFmtId="0" fontId="23" fillId="0" borderId="0" xfId="0" applyFont="1"/>
    <xf numFmtId="44" fontId="6" fillId="5" borderId="3" xfId="0" applyNumberFormat="1" applyFont="1" applyFill="1" applyBorder="1"/>
    <xf numFmtId="10" fontId="6" fillId="5" borderId="4" xfId="0" applyNumberFormat="1" applyFont="1" applyFill="1" applyBorder="1"/>
    <xf numFmtId="0" fontId="23" fillId="10" borderId="0" xfId="0" applyFont="1" applyFill="1"/>
    <xf numFmtId="10" fontId="6" fillId="5" borderId="19" xfId="0" applyNumberFormat="1" applyFont="1" applyFill="1" applyBorder="1"/>
    <xf numFmtId="0" fontId="6" fillId="0" borderId="0" xfId="0" applyFont="1"/>
    <xf numFmtId="42" fontId="6" fillId="5" borderId="3" xfId="1" applyNumberFormat="1" applyFont="1" applyFill="1" applyBorder="1"/>
    <xf numFmtId="0" fontId="0" fillId="0" borderId="20" xfId="0" applyBorder="1"/>
    <xf numFmtId="44" fontId="0" fillId="0" borderId="3" xfId="1" applyFont="1" applyBorder="1"/>
    <xf numFmtId="42" fontId="1" fillId="3" borderId="3" xfId="1" applyNumberFormat="1" applyFont="1" applyFill="1" applyBorder="1"/>
    <xf numFmtId="0" fontId="19" fillId="4" borderId="22" xfId="0" applyFont="1" applyFill="1" applyBorder="1"/>
    <xf numFmtId="0" fontId="5" fillId="4" borderId="23" xfId="0" applyFont="1" applyFill="1" applyBorder="1"/>
    <xf numFmtId="42" fontId="1" fillId="3" borderId="24" xfId="1" applyNumberFormat="1" applyFont="1" applyFill="1" applyBorder="1"/>
    <xf numFmtId="0" fontId="2" fillId="0" borderId="15" xfId="0" applyFont="1" applyBorder="1"/>
    <xf numFmtId="0" fontId="0" fillId="0" borderId="26" xfId="0" applyBorder="1"/>
    <xf numFmtId="10" fontId="0" fillId="3" borderId="19" xfId="0" applyNumberFormat="1" applyFill="1" applyBorder="1"/>
    <xf numFmtId="0" fontId="2" fillId="0" borderId="22" xfId="0" applyFont="1" applyBorder="1"/>
    <xf numFmtId="0" fontId="2" fillId="0" borderId="23" xfId="0" applyFont="1" applyBorder="1"/>
    <xf numFmtId="44" fontId="2" fillId="0" borderId="24" xfId="1" applyFont="1" applyBorder="1"/>
    <xf numFmtId="10" fontId="2" fillId="0" borderId="25" xfId="0" applyNumberFormat="1" applyFont="1" applyBorder="1"/>
    <xf numFmtId="0" fontId="2" fillId="10" borderId="23" xfId="0" applyFont="1" applyFill="1" applyBorder="1"/>
    <xf numFmtId="42" fontId="2" fillId="3" borderId="27" xfId="1" applyNumberFormat="1" applyFont="1" applyFill="1" applyBorder="1"/>
    <xf numFmtId="10" fontId="2" fillId="3" borderId="25" xfId="0" applyNumberFormat="1" applyFont="1" applyFill="1" applyBorder="1"/>
    <xf numFmtId="42" fontId="2" fillId="3" borderId="24" xfId="1" applyNumberFormat="1" applyFont="1" applyFill="1" applyBorder="1"/>
    <xf numFmtId="0" fontId="2" fillId="0" borderId="0" xfId="0" applyFont="1"/>
    <xf numFmtId="0" fontId="6" fillId="5" borderId="15" xfId="0" applyFont="1" applyFill="1" applyBorder="1"/>
    <xf numFmtId="44" fontId="6" fillId="5" borderId="3" xfId="1" applyFont="1" applyFill="1" applyBorder="1"/>
    <xf numFmtId="10" fontId="0" fillId="4" borderId="4" xfId="0" applyNumberFormat="1" applyFill="1" applyBorder="1"/>
    <xf numFmtId="0" fontId="0" fillId="4" borderId="0" xfId="0" applyFill="1"/>
    <xf numFmtId="0" fontId="0" fillId="4" borderId="15" xfId="0" applyFill="1" applyBorder="1"/>
    <xf numFmtId="44" fontId="1" fillId="4" borderId="0" xfId="1" applyFont="1" applyFill="1" applyBorder="1"/>
    <xf numFmtId="0" fontId="0" fillId="0" borderId="23" xfId="0" applyBorder="1"/>
    <xf numFmtId="10" fontId="2" fillId="0" borderId="25" xfId="1" applyNumberFormat="1" applyFont="1" applyBorder="1"/>
    <xf numFmtId="44" fontId="0" fillId="0" borderId="23" xfId="1" applyFont="1" applyBorder="1"/>
    <xf numFmtId="44" fontId="1" fillId="0" borderId="23" xfId="1" applyFont="1" applyFill="1" applyBorder="1"/>
    <xf numFmtId="0" fontId="0" fillId="10" borderId="23" xfId="0" applyFill="1" applyBorder="1"/>
    <xf numFmtId="0" fontId="23" fillId="0" borderId="15" xfId="0" applyFont="1" applyBorder="1"/>
    <xf numFmtId="0" fontId="6" fillId="10" borderId="0" xfId="0" applyFont="1" applyFill="1"/>
    <xf numFmtId="42" fontId="1" fillId="3" borderId="18" xfId="1" applyNumberFormat="1" applyFont="1" applyFill="1" applyBorder="1"/>
    <xf numFmtId="0" fontId="6" fillId="5" borderId="16" xfId="0" applyFont="1" applyFill="1" applyBorder="1"/>
    <xf numFmtId="44" fontId="6" fillId="5" borderId="5" xfId="1" applyFont="1" applyFill="1" applyBorder="1"/>
    <xf numFmtId="10" fontId="6" fillId="5" borderId="6" xfId="0" applyNumberFormat="1" applyFont="1" applyFill="1" applyBorder="1"/>
    <xf numFmtId="42" fontId="6" fillId="5" borderId="5" xfId="1" applyNumberFormat="1" applyFont="1" applyFill="1" applyBorder="1"/>
    <xf numFmtId="0" fontId="2" fillId="11" borderId="7" xfId="0" applyFont="1" applyFill="1" applyBorder="1"/>
    <xf numFmtId="44" fontId="0" fillId="0" borderId="0" xfId="0" applyNumberFormat="1"/>
    <xf numFmtId="44" fontId="1" fillId="4" borderId="3" xfId="1" applyFont="1" applyFill="1" applyBorder="1"/>
    <xf numFmtId="10" fontId="1" fillId="4" borderId="4" xfId="0" applyNumberFormat="1" applyFont="1" applyFill="1" applyBorder="1"/>
    <xf numFmtId="0" fontId="1" fillId="4" borderId="0" xfId="0" applyFont="1" applyFill="1"/>
    <xf numFmtId="44" fontId="1" fillId="0" borderId="0" xfId="1" applyFont="1" applyFill="1" applyBorder="1"/>
    <xf numFmtId="0" fontId="1" fillId="10" borderId="0" xfId="0" applyFont="1" applyFill="1"/>
    <xf numFmtId="44" fontId="1" fillId="0" borderId="3" xfId="1" applyFont="1" applyBorder="1"/>
    <xf numFmtId="44" fontId="0" fillId="0" borderId="3" xfId="0" applyNumberFormat="1" applyBorder="1"/>
    <xf numFmtId="42" fontId="0" fillId="3" borderId="3" xfId="1" applyNumberFormat="1" applyFont="1" applyFill="1" applyBorder="1" applyAlignment="1">
      <alignment horizontal="center"/>
    </xf>
    <xf numFmtId="10" fontId="1" fillId="3" borderId="4" xfId="0" applyNumberFormat="1" applyFont="1" applyFill="1" applyBorder="1"/>
    <xf numFmtId="0" fontId="2" fillId="9" borderId="15" xfId="0" applyFont="1" applyFill="1" applyBorder="1" applyAlignment="1">
      <alignment horizontal="center"/>
    </xf>
    <xf numFmtId="44" fontId="1" fillId="4" borderId="24" xfId="1" applyFont="1" applyFill="1" applyBorder="1"/>
    <xf numFmtId="10" fontId="1" fillId="4" borderId="25" xfId="0" applyNumberFormat="1" applyFont="1" applyFill="1" applyBorder="1"/>
    <xf numFmtId="0" fontId="1" fillId="4" borderId="23" xfId="0" applyFont="1" applyFill="1" applyBorder="1"/>
    <xf numFmtId="10" fontId="1" fillId="3" borderId="25" xfId="0" applyNumberFormat="1" applyFont="1" applyFill="1" applyBorder="1"/>
    <xf numFmtId="10" fontId="0" fillId="11" borderId="4" xfId="0" applyNumberFormat="1" applyFill="1" applyBorder="1"/>
    <xf numFmtId="10" fontId="0" fillId="11" borderId="19" xfId="0" applyNumberFormat="1" applyFill="1" applyBorder="1"/>
    <xf numFmtId="10" fontId="2" fillId="11" borderId="25" xfId="0" applyNumberFormat="1" applyFont="1" applyFill="1" applyBorder="1"/>
    <xf numFmtId="44" fontId="0" fillId="11" borderId="3" xfId="1" applyFont="1" applyFill="1" applyBorder="1"/>
    <xf numFmtId="10" fontId="24" fillId="12" borderId="4" xfId="0" applyNumberFormat="1" applyFont="1" applyFill="1" applyBorder="1"/>
    <xf numFmtId="44" fontId="24" fillId="12" borderId="3" xfId="1" applyFont="1" applyFill="1" applyBorder="1"/>
    <xf numFmtId="10" fontId="24" fillId="12" borderId="6" xfId="0" applyNumberFormat="1" applyFont="1" applyFill="1" applyBorder="1"/>
    <xf numFmtId="164" fontId="25" fillId="12" borderId="1" xfId="0" applyNumberFormat="1" applyFont="1" applyFill="1" applyBorder="1" applyAlignment="1">
      <alignment horizontal="center"/>
    </xf>
    <xf numFmtId="167" fontId="26" fillId="12" borderId="2" xfId="1" applyNumberFormat="1" applyFont="1" applyFill="1" applyBorder="1" applyAlignment="1">
      <alignment horizontal="center"/>
    </xf>
    <xf numFmtId="10" fontId="24" fillId="12" borderId="3" xfId="0" applyNumberFormat="1" applyFont="1" applyFill="1" applyBorder="1" applyAlignment="1">
      <alignment horizontal="center"/>
    </xf>
    <xf numFmtId="10" fontId="24" fillId="12" borderId="4" xfId="0" applyNumberFormat="1" applyFont="1" applyFill="1" applyBorder="1" applyAlignment="1">
      <alignment horizontal="center"/>
    </xf>
    <xf numFmtId="10" fontId="2" fillId="3" borderId="25" xfId="1" applyNumberFormat="1" applyFont="1" applyFill="1" applyBorder="1"/>
    <xf numFmtId="10" fontId="2" fillId="0" borderId="25" xfId="1" applyNumberFormat="1" applyFont="1" applyBorder="1" applyProtection="1"/>
    <xf numFmtId="0" fontId="2" fillId="13" borderId="5" xfId="0" applyFont="1" applyFill="1" applyBorder="1" applyAlignment="1">
      <alignment horizontal="center"/>
    </xf>
    <xf numFmtId="0" fontId="0" fillId="13" borderId="29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30" fillId="14" borderId="1" xfId="0" applyFont="1" applyFill="1" applyBorder="1" applyAlignment="1">
      <alignment horizontal="center"/>
    </xf>
    <xf numFmtId="0" fontId="31" fillId="14" borderId="28" xfId="0" applyFont="1" applyFill="1" applyBorder="1" applyAlignment="1">
      <alignment horizontal="center"/>
    </xf>
    <xf numFmtId="0" fontId="2" fillId="14" borderId="30" xfId="0" applyFont="1" applyFill="1" applyBorder="1" applyAlignment="1">
      <alignment horizontal="center"/>
    </xf>
    <xf numFmtId="0" fontId="2" fillId="14" borderId="31" xfId="0" applyFont="1" applyFill="1" applyBorder="1" applyAlignment="1">
      <alignment horizontal="center"/>
    </xf>
    <xf numFmtId="14" fontId="31" fillId="14" borderId="5" xfId="0" applyNumberFormat="1" applyFont="1" applyFill="1" applyBorder="1"/>
    <xf numFmtId="14" fontId="31" fillId="14" borderId="29" xfId="0" applyNumberFormat="1" applyFont="1" applyFill="1" applyBorder="1"/>
    <xf numFmtId="49" fontId="0" fillId="14" borderId="32" xfId="0" applyNumberFormat="1" applyFill="1" applyBorder="1" applyAlignment="1">
      <alignment horizontal="center"/>
    </xf>
    <xf numFmtId="49" fontId="0" fillId="14" borderId="33" xfId="0" applyNumberFormat="1" applyFill="1" applyBorder="1" applyAlignment="1">
      <alignment horizontal="center"/>
    </xf>
    <xf numFmtId="1" fontId="33" fillId="12" borderId="35" xfId="0" applyNumberFormat="1" applyFont="1" applyFill="1" applyBorder="1" applyAlignment="1">
      <alignment horizontal="center"/>
    </xf>
    <xf numFmtId="1" fontId="33" fillId="12" borderId="36" xfId="0" applyNumberFormat="1" applyFont="1" applyFill="1" applyBorder="1" applyAlignment="1">
      <alignment horizontal="center"/>
    </xf>
    <xf numFmtId="1" fontId="32" fillId="12" borderId="37" xfId="0" applyNumberFormat="1" applyFont="1" applyFill="1" applyBorder="1" applyAlignment="1">
      <alignment horizontal="center"/>
    </xf>
    <xf numFmtId="1" fontId="32" fillId="12" borderId="38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3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10" borderId="0" xfId="0" applyFill="1" applyAlignment="1">
      <alignment horizontal="center"/>
    </xf>
    <xf numFmtId="49" fontId="2" fillId="9" borderId="5" xfId="0" applyNumberFormat="1" applyFont="1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3" fillId="0" borderId="15" xfId="0" applyFont="1" applyBorder="1"/>
    <xf numFmtId="167" fontId="2" fillId="9" borderId="16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0" fillId="11" borderId="3" xfId="0" applyFont="1" applyFill="1" applyBorder="1"/>
    <xf numFmtId="10" fontId="20" fillId="11" borderId="4" xfId="0" applyNumberFormat="1" applyFont="1" applyFill="1" applyBorder="1"/>
    <xf numFmtId="0" fontId="24" fillId="12" borderId="5" xfId="0" applyFont="1" applyFill="1" applyBorder="1" applyAlignment="1">
      <alignment horizontal="center"/>
    </xf>
    <xf numFmtId="0" fontId="25" fillId="12" borderId="6" xfId="0" applyFont="1" applyFill="1" applyBorder="1" applyAlignment="1">
      <alignment horizontal="center"/>
    </xf>
    <xf numFmtId="44" fontId="5" fillId="11" borderId="3" xfId="1" applyFont="1" applyFill="1" applyBorder="1" applyAlignment="1">
      <alignment horizontal="center"/>
    </xf>
    <xf numFmtId="44" fontId="1" fillId="11" borderId="3" xfId="1" applyFont="1" applyFill="1" applyBorder="1"/>
    <xf numFmtId="44" fontId="0" fillId="11" borderId="24" xfId="1" applyFont="1" applyFill="1" applyBorder="1"/>
    <xf numFmtId="44" fontId="2" fillId="11" borderId="27" xfId="1" applyFont="1" applyFill="1" applyBorder="1"/>
    <xf numFmtId="44" fontId="2" fillId="11" borderId="24" xfId="1" applyFont="1" applyFill="1" applyBorder="1"/>
    <xf numFmtId="44" fontId="1" fillId="11" borderId="18" xfId="1" applyFont="1" applyFill="1" applyBorder="1"/>
    <xf numFmtId="44" fontId="24" fillId="12" borderId="5" xfId="1" applyFont="1" applyFill="1" applyBorder="1"/>
    <xf numFmtId="0" fontId="2" fillId="11" borderId="15" xfId="0" applyFont="1" applyFill="1" applyBorder="1"/>
    <xf numFmtId="0" fontId="0" fillId="11" borderId="0" xfId="0" applyFill="1"/>
    <xf numFmtId="44" fontId="34" fillId="11" borderId="3" xfId="1" applyFont="1" applyFill="1" applyBorder="1"/>
    <xf numFmtId="0" fontId="0" fillId="11" borderId="15" xfId="0" applyFill="1" applyBorder="1"/>
    <xf numFmtId="10" fontId="1" fillId="11" borderId="4" xfId="0" applyNumberFormat="1" applyFont="1" applyFill="1" applyBorder="1"/>
    <xf numFmtId="0" fontId="1" fillId="11" borderId="0" xfId="0" applyFont="1" applyFill="1"/>
    <xf numFmtId="0" fontId="0" fillId="11" borderId="17" xfId="0" applyFill="1" applyBorder="1"/>
    <xf numFmtId="0" fontId="0" fillId="11" borderId="26" xfId="0" applyFill="1" applyBorder="1"/>
    <xf numFmtId="7" fontId="0" fillId="11" borderId="18" xfId="1" applyNumberFormat="1" applyFont="1" applyFill="1" applyBorder="1"/>
    <xf numFmtId="10" fontId="4" fillId="11" borderId="4" xfId="0" applyNumberFormat="1" applyFont="1" applyFill="1" applyBorder="1" applyProtection="1">
      <protection locked="0"/>
    </xf>
    <xf numFmtId="10" fontId="4" fillId="11" borderId="25" xfId="0" applyNumberFormat="1" applyFont="1" applyFill="1" applyBorder="1" applyProtection="1">
      <protection locked="0"/>
    </xf>
    <xf numFmtId="10" fontId="4" fillId="11" borderId="25" xfId="1" applyNumberFormat="1" applyFont="1" applyFill="1" applyBorder="1" applyProtection="1">
      <protection locked="0"/>
    </xf>
    <xf numFmtId="9" fontId="4" fillId="11" borderId="8" xfId="0" applyNumberFormat="1" applyFont="1" applyFill="1" applyBorder="1" applyProtection="1">
      <protection locked="0"/>
    </xf>
    <xf numFmtId="1" fontId="25" fillId="12" borderId="46" xfId="0" applyNumberFormat="1" applyFont="1" applyFill="1" applyBorder="1" applyAlignment="1">
      <alignment horizontal="center"/>
    </xf>
    <xf numFmtId="168" fontId="2" fillId="0" borderId="47" xfId="0" applyNumberFormat="1" applyFont="1" applyBorder="1"/>
    <xf numFmtId="164" fontId="0" fillId="0" borderId="47" xfId="0" applyNumberFormat="1" applyBorder="1"/>
    <xf numFmtId="168" fontId="2" fillId="0" borderId="45" xfId="0" applyNumberFormat="1" applyFont="1" applyBorder="1"/>
    <xf numFmtId="168" fontId="2" fillId="0" borderId="50" xfId="0" applyNumberFormat="1" applyFont="1" applyBorder="1"/>
    <xf numFmtId="164" fontId="0" fillId="0" borderId="50" xfId="0" applyNumberFormat="1" applyBorder="1"/>
    <xf numFmtId="164" fontId="35" fillId="0" borderId="50" xfId="0" applyNumberFormat="1" applyFont="1" applyBorder="1"/>
    <xf numFmtId="164" fontId="36" fillId="0" borderId="50" xfId="0" applyNumberFormat="1" applyFont="1" applyBorder="1"/>
    <xf numFmtId="168" fontId="2" fillId="0" borderId="53" xfId="0" applyNumberFormat="1" applyFont="1" applyBorder="1"/>
    <xf numFmtId="168" fontId="2" fillId="0" borderId="54" xfId="0" applyNumberFormat="1" applyFont="1" applyBorder="1"/>
    <xf numFmtId="164" fontId="0" fillId="0" borderId="54" xfId="0" applyNumberFormat="1" applyBorder="1"/>
    <xf numFmtId="164" fontId="36" fillId="0" borderId="54" xfId="0" applyNumberFormat="1" applyFont="1" applyBorder="1"/>
    <xf numFmtId="1" fontId="2" fillId="0" borderId="45" xfId="0" applyNumberFormat="1" applyFont="1" applyBorder="1" applyAlignment="1">
      <alignment horizontal="center"/>
    </xf>
    <xf numFmtId="164" fontId="37" fillId="0" borderId="50" xfId="0" applyNumberFormat="1" applyFont="1" applyBorder="1"/>
    <xf numFmtId="164" fontId="0" fillId="0" borderId="56" xfId="0" applyNumberFormat="1" applyBorder="1"/>
    <xf numFmtId="164" fontId="38" fillId="0" borderId="50" xfId="0" applyNumberFormat="1" applyFont="1" applyBorder="1"/>
    <xf numFmtId="164" fontId="40" fillId="0" borderId="50" xfId="0" applyNumberFormat="1" applyFont="1" applyBorder="1"/>
    <xf numFmtId="164" fontId="41" fillId="0" borderId="50" xfId="0" applyNumberFormat="1" applyFont="1" applyBorder="1"/>
    <xf numFmtId="164" fontId="41" fillId="0" borderId="54" xfId="0" applyNumberFormat="1" applyFont="1" applyBorder="1"/>
    <xf numFmtId="1" fontId="0" fillId="16" borderId="58" xfId="0" applyNumberFormat="1" applyFill="1" applyBorder="1" applyAlignment="1">
      <alignment horizontal="center" wrapText="1"/>
    </xf>
    <xf numFmtId="168" fontId="2" fillId="0" borderId="55" xfId="0" applyNumberFormat="1" applyFont="1" applyBorder="1" applyAlignment="1">
      <alignment wrapText="1"/>
    </xf>
    <xf numFmtId="168" fontId="0" fillId="16" borderId="44" xfId="0" applyNumberFormat="1" applyFill="1" applyBorder="1" applyAlignment="1">
      <alignment wrapText="1"/>
    </xf>
    <xf numFmtId="168" fontId="2" fillId="0" borderId="56" xfId="0" applyNumberFormat="1" applyFont="1" applyBorder="1" applyAlignment="1">
      <alignment wrapText="1"/>
    </xf>
    <xf numFmtId="168" fontId="0" fillId="16" borderId="40" xfId="0" applyNumberFormat="1" applyFill="1" applyBorder="1" applyAlignment="1">
      <alignment wrapText="1"/>
    </xf>
    <xf numFmtId="168" fontId="2" fillId="0" borderId="57" xfId="0" applyNumberFormat="1" applyFont="1" applyBorder="1" applyAlignment="1">
      <alignment wrapText="1"/>
    </xf>
    <xf numFmtId="168" fontId="2" fillId="16" borderId="58" xfId="0" applyNumberFormat="1" applyFont="1" applyFill="1" applyBorder="1"/>
    <xf numFmtId="168" fontId="2" fillId="0" borderId="55" xfId="0" applyNumberFormat="1" applyFont="1" applyBorder="1"/>
    <xf numFmtId="164" fontId="0" fillId="0" borderId="55" xfId="0" applyNumberFormat="1" applyBorder="1" applyAlignment="1">
      <alignment wrapText="1"/>
    </xf>
    <xf numFmtId="168" fontId="2" fillId="16" borderId="44" xfId="0" applyNumberFormat="1" applyFont="1" applyFill="1" applyBorder="1"/>
    <xf numFmtId="168" fontId="2" fillId="0" borderId="56" xfId="0" applyNumberFormat="1" applyFont="1" applyBorder="1"/>
    <xf numFmtId="164" fontId="0" fillId="0" borderId="56" xfId="0" applyNumberFormat="1" applyBorder="1" applyAlignment="1">
      <alignment wrapText="1"/>
    </xf>
    <xf numFmtId="168" fontId="2" fillId="16" borderId="43" xfId="0" applyNumberFormat="1" applyFont="1" applyFill="1" applyBorder="1"/>
    <xf numFmtId="168" fontId="2" fillId="0" borderId="60" xfId="0" applyNumberFormat="1" applyFont="1" applyBorder="1"/>
    <xf numFmtId="164" fontId="0" fillId="0" borderId="60" xfId="0" applyNumberFormat="1" applyBorder="1" applyAlignment="1">
      <alignment wrapText="1"/>
    </xf>
    <xf numFmtId="164" fontId="0" fillId="0" borderId="54" xfId="0" applyNumberFormat="1" applyBorder="1" applyAlignment="1">
      <alignment wrapText="1"/>
    </xf>
    <xf numFmtId="164" fontId="0" fillId="0" borderId="60" xfId="0" applyNumberFormat="1" applyBorder="1"/>
    <xf numFmtId="1" fontId="0" fillId="16" borderId="45" xfId="0" applyNumberFormat="1" applyFill="1" applyBorder="1" applyAlignment="1">
      <alignment horizontal="center" wrapText="1"/>
    </xf>
    <xf numFmtId="168" fontId="2" fillId="0" borderId="50" xfId="0" applyNumberFormat="1" applyFont="1" applyBorder="1" applyAlignment="1">
      <alignment wrapText="1"/>
    </xf>
    <xf numFmtId="164" fontId="0" fillId="0" borderId="50" xfId="0" applyNumberFormat="1" applyBorder="1" applyAlignment="1">
      <alignment wrapText="1"/>
    </xf>
    <xf numFmtId="168" fontId="0" fillId="16" borderId="58" xfId="0" applyNumberFormat="1" applyFill="1" applyBorder="1" applyAlignment="1">
      <alignment wrapText="1"/>
    </xf>
    <xf numFmtId="164" fontId="0" fillId="0" borderId="47" xfId="0" applyNumberForma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164" fontId="0" fillId="0" borderId="51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4" fillId="0" borderId="50" xfId="0" applyNumberFormat="1" applyFont="1" applyBorder="1" applyAlignment="1">
      <alignment horizontal="center"/>
    </xf>
    <xf numFmtId="164" fontId="0" fillId="15" borderId="50" xfId="0" applyNumberFormat="1" applyFill="1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164" fontId="35" fillId="0" borderId="50" xfId="0" applyNumberFormat="1" applyFont="1" applyBorder="1" applyAlignment="1">
      <alignment horizontal="center"/>
    </xf>
    <xf numFmtId="164" fontId="36" fillId="0" borderId="50" xfId="0" applyNumberFormat="1" applyFont="1" applyBorder="1" applyAlignment="1">
      <alignment horizontal="center"/>
    </xf>
    <xf numFmtId="164" fontId="37" fillId="0" borderId="54" xfId="0" applyNumberFormat="1" applyFont="1" applyBorder="1" applyAlignment="1">
      <alignment horizontal="center"/>
    </xf>
    <xf numFmtId="164" fontId="0" fillId="0" borderId="54" xfId="0" applyNumberFormat="1" applyBorder="1" applyAlignment="1">
      <alignment horizontal="center"/>
    </xf>
    <xf numFmtId="164" fontId="36" fillId="0" borderId="54" xfId="0" applyNumberFormat="1" applyFont="1" applyBorder="1" applyAlignment="1">
      <alignment horizontal="center"/>
    </xf>
    <xf numFmtId="164" fontId="0" fillId="15" borderId="54" xfId="0" applyNumberForma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55" xfId="0" applyNumberFormat="1" applyBorder="1" applyAlignment="1">
      <alignment horizontal="center"/>
    </xf>
    <xf numFmtId="164" fontId="35" fillId="15" borderId="50" xfId="0" applyNumberFormat="1" applyFont="1" applyFill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164" fontId="0" fillId="0" borderId="57" xfId="0" applyNumberFormat="1" applyBorder="1" applyAlignment="1">
      <alignment horizontal="center"/>
    </xf>
    <xf numFmtId="164" fontId="35" fillId="0" borderId="54" xfId="0" applyNumberFormat="1" applyFont="1" applyBorder="1" applyAlignment="1">
      <alignment horizontal="center"/>
    </xf>
    <xf numFmtId="164" fontId="38" fillId="0" borderId="54" xfId="0" applyNumberFormat="1" applyFont="1" applyBorder="1" applyAlignment="1">
      <alignment horizontal="center"/>
    </xf>
    <xf numFmtId="164" fontId="39" fillId="0" borderId="50" xfId="0" applyNumberFormat="1" applyFont="1" applyBorder="1" applyAlignment="1">
      <alignment horizontal="center"/>
    </xf>
    <xf numFmtId="164" fontId="38" fillId="0" borderId="50" xfId="0" applyNumberFormat="1" applyFont="1" applyBorder="1" applyAlignment="1">
      <alignment horizontal="center"/>
    </xf>
    <xf numFmtId="164" fontId="35" fillId="0" borderId="57" xfId="0" applyNumberFormat="1" applyFont="1" applyBorder="1" applyAlignment="1">
      <alignment horizontal="center"/>
    </xf>
    <xf numFmtId="164" fontId="38" fillId="0" borderId="52" xfId="0" applyNumberFormat="1" applyFont="1" applyBorder="1" applyAlignment="1">
      <alignment horizontal="center"/>
    </xf>
    <xf numFmtId="164" fontId="35" fillId="0" borderId="52" xfId="0" applyNumberFormat="1" applyFont="1" applyBorder="1" applyAlignment="1">
      <alignment horizontal="center"/>
    </xf>
    <xf numFmtId="164" fontId="39" fillId="0" borderId="52" xfId="0" applyNumberFormat="1" applyFont="1" applyBorder="1" applyAlignment="1">
      <alignment horizontal="center"/>
    </xf>
    <xf numFmtId="164" fontId="0" fillId="0" borderId="51" xfId="0" applyNumberFormat="1" applyBorder="1" applyAlignment="1">
      <alignment horizontal="center" wrapText="1"/>
    </xf>
    <xf numFmtId="164" fontId="36" fillId="0" borderId="42" xfId="0" applyNumberFormat="1" applyFont="1" applyBorder="1" applyAlignment="1">
      <alignment horizontal="center"/>
    </xf>
    <xf numFmtId="164" fontId="0" fillId="0" borderId="55" xfId="0" applyNumberFormat="1" applyBorder="1" applyAlignment="1">
      <alignment horizontal="center" wrapText="1"/>
    </xf>
    <xf numFmtId="164" fontId="0" fillId="0" borderId="56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164" fontId="38" fillId="15" borderId="50" xfId="0" applyNumberFormat="1" applyFont="1" applyFill="1" applyBorder="1" applyAlignment="1">
      <alignment horizontal="center"/>
    </xf>
    <xf numFmtId="164" fontId="0" fillId="0" borderId="59" xfId="0" applyNumberFormat="1" applyBorder="1" applyAlignment="1">
      <alignment horizontal="center" wrapText="1"/>
    </xf>
    <xf numFmtId="164" fontId="0" fillId="0" borderId="60" xfId="0" applyNumberFormat="1" applyBorder="1" applyAlignment="1">
      <alignment horizontal="center"/>
    </xf>
    <xf numFmtId="164" fontId="4" fillId="0" borderId="54" xfId="0" applyNumberFormat="1" applyFont="1" applyBorder="1" applyAlignment="1">
      <alignment horizontal="center"/>
    </xf>
    <xf numFmtId="164" fontId="0" fillId="0" borderId="60" xfId="0" applyNumberFormat="1" applyBorder="1" applyAlignment="1">
      <alignment horizontal="center" wrapText="1"/>
    </xf>
    <xf numFmtId="164" fontId="0" fillId="0" borderId="54" xfId="0" applyNumberFormat="1" applyBorder="1" applyAlignment="1">
      <alignment horizontal="center" wrapText="1"/>
    </xf>
    <xf numFmtId="164" fontId="4" fillId="0" borderId="61" xfId="0" applyNumberFormat="1" applyFont="1" applyBorder="1" applyAlignment="1">
      <alignment horizontal="center" wrapText="1"/>
    </xf>
    <xf numFmtId="164" fontId="0" fillId="0" borderId="50" xfId="0" applyNumberFormat="1" applyBorder="1" applyAlignment="1">
      <alignment horizontal="center" wrapText="1"/>
    </xf>
    <xf numFmtId="164" fontId="0" fillId="0" borderId="52" xfId="0" applyNumberFormat="1" applyBorder="1" applyAlignment="1">
      <alignment horizontal="center" wrapText="1"/>
    </xf>
    <xf numFmtId="164" fontId="4" fillId="0" borderId="55" xfId="0" applyNumberFormat="1" applyFont="1" applyBorder="1" applyAlignment="1">
      <alignment horizontal="center" wrapText="1"/>
    </xf>
    <xf numFmtId="164" fontId="0" fillId="0" borderId="59" xfId="0" applyNumberFormat="1" applyBorder="1" applyAlignment="1">
      <alignment horizontal="center"/>
    </xf>
    <xf numFmtId="164" fontId="0" fillId="0" borderId="61" xfId="0" applyNumberFormat="1" applyBorder="1" applyAlignment="1">
      <alignment horizontal="center"/>
    </xf>
    <xf numFmtId="44" fontId="5" fillId="11" borderId="3" xfId="0" applyNumberFormat="1" applyFont="1" applyFill="1" applyBorder="1"/>
    <xf numFmtId="0" fontId="0" fillId="2" borderId="4" xfId="0" applyFill="1" applyBorder="1" applyAlignment="1">
      <alignment horizontal="center"/>
    </xf>
    <xf numFmtId="0" fontId="25" fillId="12" borderId="4" xfId="0" applyFont="1" applyFill="1" applyBorder="1" applyAlignment="1">
      <alignment horizontal="center"/>
    </xf>
    <xf numFmtId="1" fontId="32" fillId="12" borderId="37" xfId="0" applyNumberFormat="1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left"/>
      <protection locked="0"/>
    </xf>
    <xf numFmtId="1" fontId="4" fillId="2" borderId="15" xfId="0" applyNumberFormat="1" applyFont="1" applyFill="1" applyBorder="1" applyAlignment="1" applyProtection="1">
      <alignment horizontal="center"/>
      <protection locked="0"/>
    </xf>
    <xf numFmtId="1" fontId="4" fillId="11" borderId="35" xfId="0" applyNumberFormat="1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10" fontId="42" fillId="12" borderId="3" xfId="0" applyNumberFormat="1" applyFont="1" applyFill="1" applyBorder="1" applyAlignment="1">
      <alignment horizontal="center"/>
    </xf>
    <xf numFmtId="10" fontId="43" fillId="9" borderId="3" xfId="0" applyNumberFormat="1" applyFont="1" applyFill="1" applyBorder="1" applyAlignment="1" applyProtection="1">
      <alignment horizontal="center"/>
      <protection locked="0"/>
    </xf>
    <xf numFmtId="10" fontId="3" fillId="9" borderId="3" xfId="0" applyNumberFormat="1" applyFont="1" applyFill="1" applyBorder="1" applyAlignment="1">
      <alignment horizontal="center"/>
    </xf>
    <xf numFmtId="44" fontId="4" fillId="0" borderId="46" xfId="0" applyNumberFormat="1" applyFont="1" applyBorder="1" applyProtection="1">
      <protection locked="0"/>
    </xf>
    <xf numFmtId="0" fontId="27" fillId="13" borderId="1" xfId="0" applyFont="1" applyFill="1" applyBorder="1" applyAlignment="1">
      <alignment horizontal="center"/>
    </xf>
    <xf numFmtId="0" fontId="27" fillId="13" borderId="28" xfId="0" applyFont="1" applyFill="1" applyBorder="1" applyAlignment="1">
      <alignment horizontal="center"/>
    </xf>
    <xf numFmtId="0" fontId="27" fillId="13" borderId="2" xfId="0" applyFont="1" applyFill="1" applyBorder="1" applyAlignment="1">
      <alignment horizontal="center"/>
    </xf>
    <xf numFmtId="0" fontId="28" fillId="13" borderId="3" xfId="0" applyFont="1" applyFill="1" applyBorder="1" applyAlignment="1">
      <alignment horizontal="center"/>
    </xf>
    <xf numFmtId="0" fontId="29" fillId="13" borderId="0" xfId="0" applyFont="1" applyFill="1" applyAlignment="1">
      <alignment horizontal="center"/>
    </xf>
    <xf numFmtId="0" fontId="29" fillId="13" borderId="4" xfId="0" applyFont="1" applyFill="1" applyBorder="1" applyAlignment="1">
      <alignment horizontal="center"/>
    </xf>
    <xf numFmtId="14" fontId="32" fillId="12" borderId="7" xfId="0" applyNumberFormat="1" applyFont="1" applyFill="1" applyBorder="1" applyAlignment="1">
      <alignment horizontal="center" wrapText="1"/>
    </xf>
    <xf numFmtId="0" fontId="32" fillId="12" borderId="34" xfId="0" applyFont="1" applyFill="1" applyBorder="1" applyAlignment="1">
      <alignment horizontal="center" wrapText="1"/>
    </xf>
    <xf numFmtId="0" fontId="32" fillId="12" borderId="7" xfId="0" applyFont="1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</cellXfs>
  <cellStyles count="192">
    <cellStyle name="48_description" xfId="2" xr:uid="{00000000-0005-0000-0000-000000000000}"/>
    <cellStyle name="Commentaire" xfId="3" xr:uid="{00000000-0005-0000-0000-000001000000}"/>
    <cellStyle name="Euro" xfId="4" xr:uid="{00000000-0005-0000-0000-000002000000}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 2" xfId="5" xr:uid="{00000000-0005-0000-0000-000059000000}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Monétaire" xfId="1" builtinId="4"/>
    <cellStyle name="Monétaire 2" xfId="6" xr:uid="{00000000-0005-0000-0000-0000B1000000}"/>
    <cellStyle name="Monétaire 2 2" xfId="7" xr:uid="{00000000-0005-0000-0000-0000B2000000}"/>
    <cellStyle name="Monétaire 3" xfId="8" xr:uid="{00000000-0005-0000-0000-0000B3000000}"/>
    <cellStyle name="Normal" xfId="0" builtinId="0"/>
    <cellStyle name="Normal 2" xfId="9" xr:uid="{00000000-0005-0000-0000-0000B5000000}"/>
    <cellStyle name="Normal 2 2" xfId="10" xr:uid="{00000000-0005-0000-0000-0000B6000000}"/>
    <cellStyle name="Normal 2 2 2" xfId="11" xr:uid="{00000000-0005-0000-0000-0000B7000000}"/>
    <cellStyle name="Pourcentage 2" xfId="12" xr:uid="{00000000-0005-0000-0000-0000B8000000}"/>
    <cellStyle name="Satisfaisant" xfId="13" xr:uid="{00000000-0005-0000-0000-0000B9000000}"/>
    <cellStyle name="Titre" xfId="14" xr:uid="{00000000-0005-0000-0000-0000BA000000}"/>
    <cellStyle name="Titre 1" xfId="15" xr:uid="{00000000-0005-0000-0000-0000BB000000}"/>
    <cellStyle name="Titre 2" xfId="16" xr:uid="{00000000-0005-0000-0000-0000BC000000}"/>
    <cellStyle name="Titre 3" xfId="17" xr:uid="{00000000-0005-0000-0000-0000BD000000}"/>
    <cellStyle name="Titre 4" xfId="18" xr:uid="{00000000-0005-0000-0000-0000BE000000}"/>
    <cellStyle name="Vérification" xfId="19" xr:uid="{00000000-0005-0000-0000-0000BF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Q54"/>
  <sheetViews>
    <sheetView zoomScale="12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R15" sqref="R15"/>
    </sheetView>
  </sheetViews>
  <sheetFormatPr baseColWidth="10" defaultRowHeight="13" x14ac:dyDescent="0.15"/>
  <cols>
    <col min="1" max="1" width="1.5" customWidth="1"/>
    <col min="2" max="2" width="2.5" customWidth="1"/>
    <col min="4" max="4" width="15.1640625" bestFit="1" customWidth="1"/>
    <col min="5" max="5" width="11" customWidth="1"/>
    <col min="6" max="6" width="15.1640625" bestFit="1" customWidth="1"/>
    <col min="7" max="7" width="14.1640625" customWidth="1"/>
    <col min="8" max="8" width="14" customWidth="1"/>
    <col min="9" max="9" width="14" bestFit="1" customWidth="1"/>
    <col min="10" max="10" width="13.83203125" bestFit="1" customWidth="1"/>
    <col min="11" max="11" width="15" bestFit="1" customWidth="1"/>
    <col min="12" max="12" width="15.5" customWidth="1"/>
    <col min="13" max="13" width="14.33203125" customWidth="1"/>
    <col min="14" max="15" width="14.6640625" customWidth="1"/>
    <col min="16" max="16" width="2" customWidth="1"/>
    <col min="21" max="22" width="12.33203125" bestFit="1" customWidth="1"/>
  </cols>
  <sheetData>
    <row r="1" spans="2:17" ht="14" thickBot="1" x14ac:dyDescent="0.2"/>
    <row r="2" spans="2:17" ht="19" thickTop="1" x14ac:dyDescent="0.2">
      <c r="B2" s="251" t="str">
        <f>'État des Résultats'!C2</f>
        <v>Auberge Chez Christian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3"/>
    </row>
    <row r="3" spans="2:17" ht="16" x14ac:dyDescent="0.2">
      <c r="B3" s="254" t="s">
        <v>53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6"/>
    </row>
    <row r="4" spans="2:17" ht="14" thickBot="1" x14ac:dyDescent="0.2">
      <c r="B4" s="10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</row>
    <row r="5" spans="2:17" ht="14" thickTop="1" x14ac:dyDescent="0.15">
      <c r="B5" s="105"/>
      <c r="C5" s="106"/>
      <c r="D5" s="107" t="s">
        <v>31</v>
      </c>
      <c r="E5" s="107" t="s">
        <v>32</v>
      </c>
      <c r="F5" s="107" t="s">
        <v>33</v>
      </c>
      <c r="G5" s="107" t="s">
        <v>2</v>
      </c>
      <c r="H5" s="107" t="s">
        <v>34</v>
      </c>
      <c r="I5" s="107" t="s">
        <v>35</v>
      </c>
      <c r="J5" s="107" t="s">
        <v>36</v>
      </c>
      <c r="K5" s="107" t="s">
        <v>37</v>
      </c>
      <c r="L5" s="107" t="s">
        <v>38</v>
      </c>
      <c r="M5" s="107" t="s">
        <v>39</v>
      </c>
      <c r="N5" s="107" t="s">
        <v>40</v>
      </c>
      <c r="O5" s="108" t="s">
        <v>41</v>
      </c>
    </row>
    <row r="6" spans="2:17" ht="14" thickBot="1" x14ac:dyDescent="0.2">
      <c r="B6" s="109"/>
      <c r="C6" s="110"/>
      <c r="D6" s="111" t="s">
        <v>54</v>
      </c>
      <c r="E6" s="111" t="s">
        <v>55</v>
      </c>
      <c r="F6" s="111" t="s">
        <v>56</v>
      </c>
      <c r="G6" s="111" t="s">
        <v>57</v>
      </c>
      <c r="H6" s="111" t="s">
        <v>58</v>
      </c>
      <c r="I6" s="111" t="s">
        <v>59</v>
      </c>
      <c r="J6" s="111" t="s">
        <v>60</v>
      </c>
      <c r="K6" s="111" t="s">
        <v>61</v>
      </c>
      <c r="L6" s="111" t="s">
        <v>62</v>
      </c>
      <c r="M6" s="111" t="s">
        <v>63</v>
      </c>
      <c r="N6" s="111" t="s">
        <v>64</v>
      </c>
      <c r="O6" s="112" t="s">
        <v>65</v>
      </c>
    </row>
    <row r="7" spans="2:17" ht="15" thickTop="1" thickBot="1" x14ac:dyDescent="0.2">
      <c r="B7" s="257" t="s">
        <v>42</v>
      </c>
      <c r="C7" s="258"/>
      <c r="D7" s="245">
        <f>'État des Résultats'!C7</f>
        <v>100</v>
      </c>
      <c r="E7" s="113">
        <f t="shared" ref="E7:O7" si="0">+D7</f>
        <v>100</v>
      </c>
      <c r="F7" s="113">
        <f t="shared" si="0"/>
        <v>100</v>
      </c>
      <c r="G7" s="113">
        <f t="shared" si="0"/>
        <v>100</v>
      </c>
      <c r="H7" s="113">
        <f t="shared" si="0"/>
        <v>100</v>
      </c>
      <c r="I7" s="113">
        <f t="shared" si="0"/>
        <v>100</v>
      </c>
      <c r="J7" s="113">
        <f t="shared" si="0"/>
        <v>100</v>
      </c>
      <c r="K7" s="113">
        <f t="shared" si="0"/>
        <v>100</v>
      </c>
      <c r="L7" s="113">
        <f t="shared" si="0"/>
        <v>100</v>
      </c>
      <c r="M7" s="113">
        <f t="shared" si="0"/>
        <v>100</v>
      </c>
      <c r="N7" s="113">
        <f t="shared" si="0"/>
        <v>100</v>
      </c>
      <c r="O7" s="114">
        <f t="shared" si="0"/>
        <v>100</v>
      </c>
    </row>
    <row r="8" spans="2:17" ht="15" thickTop="1" thickBot="1" x14ac:dyDescent="0.2">
      <c r="B8" s="259" t="s">
        <v>43</v>
      </c>
      <c r="C8" s="260"/>
      <c r="D8" s="240">
        <v>31</v>
      </c>
      <c r="E8" s="115">
        <v>29</v>
      </c>
      <c r="F8" s="115">
        <v>31</v>
      </c>
      <c r="G8" s="115">
        <v>30</v>
      </c>
      <c r="H8" s="115">
        <v>31</v>
      </c>
      <c r="I8" s="115">
        <v>30</v>
      </c>
      <c r="J8" s="115">
        <v>31</v>
      </c>
      <c r="K8" s="115">
        <v>31</v>
      </c>
      <c r="L8" s="115">
        <v>30</v>
      </c>
      <c r="M8" s="115">
        <v>31</v>
      </c>
      <c r="N8" s="115">
        <v>30</v>
      </c>
      <c r="O8" s="116">
        <v>31</v>
      </c>
      <c r="P8" s="117" t="s">
        <v>0</v>
      </c>
      <c r="Q8" s="151">
        <f>+D8+E8+F8+G8+H8+I8+J8+K8+L8+M8+N8+O8</f>
        <v>366</v>
      </c>
    </row>
    <row r="9" spans="2:17" ht="14" thickTop="1" x14ac:dyDescent="0.15">
      <c r="B9" s="118">
        <v>1</v>
      </c>
      <c r="C9" s="152" t="s">
        <v>44</v>
      </c>
      <c r="D9" s="153" t="s">
        <v>0</v>
      </c>
      <c r="E9" s="153"/>
      <c r="F9" s="153"/>
      <c r="G9" s="191"/>
      <c r="H9" s="192"/>
      <c r="I9" s="193">
        <v>43983</v>
      </c>
      <c r="J9" s="191"/>
      <c r="K9" s="191"/>
      <c r="L9" s="191"/>
      <c r="M9" s="191"/>
      <c r="N9" s="191"/>
      <c r="O9" s="194"/>
    </row>
    <row r="10" spans="2:17" x14ac:dyDescent="0.15">
      <c r="B10" s="154" t="s">
        <v>0</v>
      </c>
      <c r="C10" s="155" t="s">
        <v>45</v>
      </c>
      <c r="D10" s="156" t="s">
        <v>0</v>
      </c>
      <c r="E10" s="156"/>
      <c r="F10" s="156"/>
      <c r="G10" s="195"/>
      <c r="H10" s="196"/>
      <c r="I10" s="197">
        <v>43984</v>
      </c>
      <c r="J10" s="195"/>
      <c r="K10" s="198"/>
      <c r="L10" s="199" t="s">
        <v>66</v>
      </c>
      <c r="M10" s="199"/>
      <c r="N10" s="195"/>
      <c r="O10" s="200" t="s">
        <v>67</v>
      </c>
    </row>
    <row r="11" spans="2:17" x14ac:dyDescent="0.15">
      <c r="B11" s="154" t="s">
        <v>0</v>
      </c>
      <c r="C11" s="155" t="s">
        <v>46</v>
      </c>
      <c r="D11" s="157" t="s">
        <v>68</v>
      </c>
      <c r="E11" s="156"/>
      <c r="F11" s="156"/>
      <c r="G11" s="195" t="s">
        <v>69</v>
      </c>
      <c r="H11" s="196"/>
      <c r="I11" s="197">
        <v>43985</v>
      </c>
      <c r="J11" s="201" t="s">
        <v>70</v>
      </c>
      <c r="K11" s="198"/>
      <c r="L11" s="199" t="s">
        <v>71</v>
      </c>
      <c r="M11" s="199"/>
      <c r="N11" s="195"/>
      <c r="O11" s="200" t="s">
        <v>72</v>
      </c>
    </row>
    <row r="12" spans="2:17" x14ac:dyDescent="0.15">
      <c r="B12" s="154" t="s">
        <v>0</v>
      </c>
      <c r="C12" s="155" t="s">
        <v>47</v>
      </c>
      <c r="D12" s="156" t="s">
        <v>73</v>
      </c>
      <c r="E12" s="156"/>
      <c r="F12" s="156"/>
      <c r="G12" s="195" t="s">
        <v>74</v>
      </c>
      <c r="H12" s="196"/>
      <c r="I12" s="197">
        <v>43986</v>
      </c>
      <c r="J12" s="195" t="s">
        <v>75</v>
      </c>
      <c r="K12" s="198"/>
      <c r="L12" s="199" t="s">
        <v>76</v>
      </c>
      <c r="M12" s="199" t="s">
        <v>77</v>
      </c>
      <c r="N12" s="195"/>
      <c r="O12" s="200" t="s">
        <v>78</v>
      </c>
      <c r="Q12" t="s">
        <v>0</v>
      </c>
    </row>
    <row r="13" spans="2:17" x14ac:dyDescent="0.15">
      <c r="B13" s="154" t="s">
        <v>0</v>
      </c>
      <c r="C13" s="155" t="s">
        <v>48</v>
      </c>
      <c r="D13" s="156" t="s">
        <v>79</v>
      </c>
      <c r="E13" s="156"/>
      <c r="F13" s="156"/>
      <c r="G13" s="195" t="s">
        <v>80</v>
      </c>
      <c r="H13" s="196">
        <v>43952</v>
      </c>
      <c r="I13" s="197">
        <v>43987</v>
      </c>
      <c r="J13" s="195" t="s">
        <v>81</v>
      </c>
      <c r="K13" s="198"/>
      <c r="L13" s="199" t="s">
        <v>82</v>
      </c>
      <c r="M13" s="199" t="s">
        <v>83</v>
      </c>
      <c r="N13" s="195"/>
      <c r="O13" s="200" t="s">
        <v>84</v>
      </c>
    </row>
    <row r="14" spans="2:17" x14ac:dyDescent="0.15">
      <c r="B14" s="154" t="s">
        <v>0</v>
      </c>
      <c r="C14" s="155" t="s">
        <v>49</v>
      </c>
      <c r="D14" s="156" t="s">
        <v>85</v>
      </c>
      <c r="E14" s="156" t="s">
        <v>86</v>
      </c>
      <c r="F14" s="156"/>
      <c r="G14" s="195" t="s">
        <v>87</v>
      </c>
      <c r="H14" s="196">
        <v>43953</v>
      </c>
      <c r="I14" s="197">
        <v>43988</v>
      </c>
      <c r="J14" s="195" t="s">
        <v>88</v>
      </c>
      <c r="K14" s="202">
        <v>44044</v>
      </c>
      <c r="L14" s="199" t="s">
        <v>89</v>
      </c>
      <c r="M14" s="199" t="s">
        <v>90</v>
      </c>
      <c r="N14" s="195"/>
      <c r="O14" s="200" t="s">
        <v>91</v>
      </c>
    </row>
    <row r="15" spans="2:17" ht="14" thickBot="1" x14ac:dyDescent="0.2">
      <c r="B15" s="159" t="s">
        <v>0</v>
      </c>
      <c r="C15" s="160" t="s">
        <v>50</v>
      </c>
      <c r="D15" s="161" t="s">
        <v>92</v>
      </c>
      <c r="E15" s="161" t="s">
        <v>93</v>
      </c>
      <c r="F15" s="162">
        <v>43891</v>
      </c>
      <c r="G15" s="203" t="s">
        <v>94</v>
      </c>
      <c r="H15" s="204">
        <v>43954</v>
      </c>
      <c r="I15" s="204">
        <v>43989</v>
      </c>
      <c r="J15" s="204" t="s">
        <v>95</v>
      </c>
      <c r="K15" s="205">
        <v>44045</v>
      </c>
      <c r="L15" s="206" t="s">
        <v>96</v>
      </c>
      <c r="M15" s="206" t="s">
        <v>97</v>
      </c>
      <c r="N15" s="204" t="s">
        <v>98</v>
      </c>
      <c r="O15" s="207" t="s">
        <v>99</v>
      </c>
    </row>
    <row r="16" spans="2:17" ht="14" thickTop="1" x14ac:dyDescent="0.15">
      <c r="B16" s="163">
        <v>2</v>
      </c>
      <c r="C16" s="155" t="s">
        <v>44</v>
      </c>
      <c r="D16" s="164" t="s">
        <v>100</v>
      </c>
      <c r="E16" s="156" t="s">
        <v>101</v>
      </c>
      <c r="F16" s="158">
        <v>43892</v>
      </c>
      <c r="G16" s="195" t="s">
        <v>102</v>
      </c>
      <c r="H16" s="195">
        <v>43955</v>
      </c>
      <c r="I16" s="208">
        <v>43990</v>
      </c>
      <c r="J16" s="195" t="s">
        <v>103</v>
      </c>
      <c r="K16" s="202">
        <v>44046</v>
      </c>
      <c r="L16" s="209" t="s">
        <v>104</v>
      </c>
      <c r="M16" s="199" t="s">
        <v>105</v>
      </c>
      <c r="N16" s="195" t="s">
        <v>106</v>
      </c>
      <c r="O16" s="200" t="s">
        <v>107</v>
      </c>
    </row>
    <row r="17" spans="2:15" x14ac:dyDescent="0.15">
      <c r="B17" s="154" t="s">
        <v>0</v>
      </c>
      <c r="C17" s="155" t="s">
        <v>45</v>
      </c>
      <c r="D17" s="156" t="s">
        <v>108</v>
      </c>
      <c r="E17" s="156" t="s">
        <v>109</v>
      </c>
      <c r="F17" s="158">
        <v>43893</v>
      </c>
      <c r="G17" s="195" t="s">
        <v>110</v>
      </c>
      <c r="H17" s="195">
        <v>43956</v>
      </c>
      <c r="I17" s="210">
        <v>43991</v>
      </c>
      <c r="J17" s="195" t="s">
        <v>111</v>
      </c>
      <c r="K17" s="202">
        <v>44047</v>
      </c>
      <c r="L17" s="199" t="s">
        <v>112</v>
      </c>
      <c r="M17" s="199" t="s">
        <v>113</v>
      </c>
      <c r="N17" s="195" t="s">
        <v>114</v>
      </c>
      <c r="O17" s="200" t="s">
        <v>115</v>
      </c>
    </row>
    <row r="18" spans="2:15" x14ac:dyDescent="0.15">
      <c r="B18" s="154" t="s">
        <v>0</v>
      </c>
      <c r="C18" s="155" t="s">
        <v>46</v>
      </c>
      <c r="D18" s="156" t="s">
        <v>116</v>
      </c>
      <c r="E18" s="156" t="s">
        <v>117</v>
      </c>
      <c r="F18" s="158">
        <v>43894</v>
      </c>
      <c r="G18" s="195" t="s">
        <v>118</v>
      </c>
      <c r="H18" s="195">
        <v>43957</v>
      </c>
      <c r="I18" s="211">
        <v>43992</v>
      </c>
      <c r="J18" s="195" t="s">
        <v>119</v>
      </c>
      <c r="K18" s="202">
        <v>44048</v>
      </c>
      <c r="L18" s="199" t="s">
        <v>120</v>
      </c>
      <c r="M18" s="199" t="s">
        <v>121</v>
      </c>
      <c r="N18" s="195" t="s">
        <v>122</v>
      </c>
      <c r="O18" s="200" t="s">
        <v>123</v>
      </c>
    </row>
    <row r="19" spans="2:15" x14ac:dyDescent="0.15">
      <c r="B19" s="154" t="s">
        <v>0</v>
      </c>
      <c r="C19" s="155" t="s">
        <v>47</v>
      </c>
      <c r="D19" s="156" t="s">
        <v>124</v>
      </c>
      <c r="E19" s="156" t="s">
        <v>125</v>
      </c>
      <c r="F19" s="158">
        <v>43895</v>
      </c>
      <c r="G19" s="195" t="s">
        <v>126</v>
      </c>
      <c r="H19" s="195">
        <v>43958</v>
      </c>
      <c r="I19" s="208">
        <v>43993</v>
      </c>
      <c r="J19" s="202" t="s">
        <v>127</v>
      </c>
      <c r="K19" s="202">
        <v>44049</v>
      </c>
      <c r="L19" s="199" t="s">
        <v>128</v>
      </c>
      <c r="M19" s="199" t="s">
        <v>129</v>
      </c>
      <c r="N19" s="195" t="s">
        <v>130</v>
      </c>
      <c r="O19" s="200" t="s">
        <v>131</v>
      </c>
    </row>
    <row r="20" spans="2:15" x14ac:dyDescent="0.15">
      <c r="B20" s="154" t="s">
        <v>0</v>
      </c>
      <c r="C20" s="155" t="s">
        <v>48</v>
      </c>
      <c r="D20" s="156" t="s">
        <v>132</v>
      </c>
      <c r="E20" s="156" t="s">
        <v>133</v>
      </c>
      <c r="F20" s="158">
        <v>43896</v>
      </c>
      <c r="G20" s="201" t="s">
        <v>134</v>
      </c>
      <c r="H20" s="195">
        <v>43959</v>
      </c>
      <c r="I20" s="211">
        <v>43994</v>
      </c>
      <c r="J20" s="202" t="s">
        <v>135</v>
      </c>
      <c r="K20" s="202">
        <v>44050</v>
      </c>
      <c r="L20" s="199" t="s">
        <v>136</v>
      </c>
      <c r="M20" s="199" t="s">
        <v>137</v>
      </c>
      <c r="N20" s="195" t="s">
        <v>138</v>
      </c>
      <c r="O20" s="200" t="s">
        <v>139</v>
      </c>
    </row>
    <row r="21" spans="2:15" x14ac:dyDescent="0.15">
      <c r="B21" s="154" t="s">
        <v>0</v>
      </c>
      <c r="C21" s="155" t="s">
        <v>49</v>
      </c>
      <c r="D21" s="156" t="s">
        <v>140</v>
      </c>
      <c r="E21" s="156" t="s">
        <v>141</v>
      </c>
      <c r="F21" s="158">
        <v>43897</v>
      </c>
      <c r="G21" s="195" t="s">
        <v>142</v>
      </c>
      <c r="H21" s="195">
        <v>43960</v>
      </c>
      <c r="I21" s="195">
        <v>43995</v>
      </c>
      <c r="J21" s="202" t="s">
        <v>143</v>
      </c>
      <c r="K21" s="202">
        <v>44051</v>
      </c>
      <c r="L21" s="199" t="s">
        <v>144</v>
      </c>
      <c r="M21" s="199" t="s">
        <v>145</v>
      </c>
      <c r="N21" s="195" t="s">
        <v>146</v>
      </c>
      <c r="O21" s="200" t="s">
        <v>147</v>
      </c>
    </row>
    <row r="22" spans="2:15" ht="14" thickBot="1" x14ac:dyDescent="0.2">
      <c r="B22" s="159" t="s">
        <v>0</v>
      </c>
      <c r="C22" s="160" t="s">
        <v>50</v>
      </c>
      <c r="D22" s="161" t="s">
        <v>148</v>
      </c>
      <c r="E22" s="161" t="s">
        <v>149</v>
      </c>
      <c r="F22" s="162">
        <v>43898</v>
      </c>
      <c r="G22" s="212" t="s">
        <v>150</v>
      </c>
      <c r="H22" s="213">
        <v>43961</v>
      </c>
      <c r="I22" s="204">
        <v>43996</v>
      </c>
      <c r="J22" s="205" t="s">
        <v>151</v>
      </c>
      <c r="K22" s="205">
        <v>44052</v>
      </c>
      <c r="L22" s="206" t="s">
        <v>152</v>
      </c>
      <c r="M22" s="206" t="s">
        <v>153</v>
      </c>
      <c r="N22" s="204" t="s">
        <v>154</v>
      </c>
      <c r="O22" s="207" t="s">
        <v>155</v>
      </c>
    </row>
    <row r="23" spans="2:15" ht="14" thickTop="1" x14ac:dyDescent="0.15">
      <c r="B23" s="163">
        <v>3</v>
      </c>
      <c r="C23" s="155" t="s">
        <v>44</v>
      </c>
      <c r="D23" s="156" t="s">
        <v>156</v>
      </c>
      <c r="E23" s="156" t="s">
        <v>157</v>
      </c>
      <c r="F23" s="156">
        <v>43899</v>
      </c>
      <c r="G23" s="214" t="s">
        <v>158</v>
      </c>
      <c r="H23" s="195">
        <v>43962</v>
      </c>
      <c r="I23" s="195">
        <v>43997</v>
      </c>
      <c r="J23" s="202" t="s">
        <v>159</v>
      </c>
      <c r="K23" s="195">
        <v>44053</v>
      </c>
      <c r="L23" s="199" t="s">
        <v>160</v>
      </c>
      <c r="M23" s="209" t="s">
        <v>161</v>
      </c>
      <c r="N23" s="195" t="s">
        <v>162</v>
      </c>
      <c r="O23" s="200" t="s">
        <v>163</v>
      </c>
    </row>
    <row r="24" spans="2:15" x14ac:dyDescent="0.15">
      <c r="B24" s="154" t="s">
        <v>0</v>
      </c>
      <c r="C24" s="155" t="s">
        <v>45</v>
      </c>
      <c r="D24" s="156" t="s">
        <v>164</v>
      </c>
      <c r="E24" s="156" t="s">
        <v>165</v>
      </c>
      <c r="F24" s="156">
        <v>43900</v>
      </c>
      <c r="G24" s="195" t="s">
        <v>166</v>
      </c>
      <c r="H24" s="195">
        <v>43963</v>
      </c>
      <c r="I24" s="195">
        <v>43998</v>
      </c>
      <c r="J24" s="202" t="s">
        <v>167</v>
      </c>
      <c r="K24" s="195">
        <v>44054</v>
      </c>
      <c r="L24" s="199" t="s">
        <v>168</v>
      </c>
      <c r="M24" s="199" t="s">
        <v>169</v>
      </c>
      <c r="N24" s="195" t="s">
        <v>170</v>
      </c>
      <c r="O24" s="200" t="s">
        <v>171</v>
      </c>
    </row>
    <row r="25" spans="2:15" x14ac:dyDescent="0.15">
      <c r="B25" s="154" t="s">
        <v>0</v>
      </c>
      <c r="C25" s="155" t="s">
        <v>46</v>
      </c>
      <c r="D25" s="156" t="s">
        <v>172</v>
      </c>
      <c r="E25" s="156" t="s">
        <v>173</v>
      </c>
      <c r="F25" s="156">
        <v>43901</v>
      </c>
      <c r="G25" s="195" t="s">
        <v>174</v>
      </c>
      <c r="H25" s="195">
        <v>43964</v>
      </c>
      <c r="I25" s="195">
        <v>43999</v>
      </c>
      <c r="J25" s="202" t="s">
        <v>175</v>
      </c>
      <c r="K25" s="195">
        <v>44055</v>
      </c>
      <c r="L25" s="199" t="s">
        <v>176</v>
      </c>
      <c r="M25" s="199" t="s">
        <v>177</v>
      </c>
      <c r="N25" s="215" t="s">
        <v>178</v>
      </c>
      <c r="O25" s="200" t="s">
        <v>179</v>
      </c>
    </row>
    <row r="26" spans="2:15" x14ac:dyDescent="0.15">
      <c r="B26" s="154" t="s">
        <v>0</v>
      </c>
      <c r="C26" s="155" t="s">
        <v>47</v>
      </c>
      <c r="D26" s="156" t="s">
        <v>180</v>
      </c>
      <c r="E26" s="156" t="s">
        <v>181</v>
      </c>
      <c r="F26" s="156">
        <v>43902</v>
      </c>
      <c r="G26" s="195" t="s">
        <v>182</v>
      </c>
      <c r="H26" s="195">
        <v>43965</v>
      </c>
      <c r="I26" s="208">
        <v>44000</v>
      </c>
      <c r="J26" s="202" t="s">
        <v>183</v>
      </c>
      <c r="K26" s="195">
        <v>44056</v>
      </c>
      <c r="L26" s="199" t="s">
        <v>184</v>
      </c>
      <c r="M26" s="199" t="s">
        <v>185</v>
      </c>
      <c r="N26" s="195" t="s">
        <v>186</v>
      </c>
      <c r="O26" s="200" t="s">
        <v>187</v>
      </c>
    </row>
    <row r="27" spans="2:15" x14ac:dyDescent="0.15">
      <c r="B27" s="154" t="s">
        <v>0</v>
      </c>
      <c r="C27" s="155" t="s">
        <v>48</v>
      </c>
      <c r="D27" s="156" t="s">
        <v>188</v>
      </c>
      <c r="E27" s="166" t="s">
        <v>189</v>
      </c>
      <c r="F27" s="156">
        <v>43903</v>
      </c>
      <c r="G27" s="195" t="s">
        <v>190</v>
      </c>
      <c r="H27" s="195">
        <v>43966</v>
      </c>
      <c r="I27" s="211">
        <v>44001</v>
      </c>
      <c r="J27" s="202" t="s">
        <v>191</v>
      </c>
      <c r="K27" s="195">
        <v>44057</v>
      </c>
      <c r="L27" s="199" t="s">
        <v>192</v>
      </c>
      <c r="M27" s="199" t="s">
        <v>193</v>
      </c>
      <c r="N27" s="195" t="s">
        <v>194</v>
      </c>
      <c r="O27" s="200" t="s">
        <v>195</v>
      </c>
    </row>
    <row r="28" spans="2:15" x14ac:dyDescent="0.15">
      <c r="B28" s="154" t="s">
        <v>0</v>
      </c>
      <c r="C28" s="155" t="s">
        <v>49</v>
      </c>
      <c r="D28" s="156" t="s">
        <v>196</v>
      </c>
      <c r="E28" s="156" t="s">
        <v>197</v>
      </c>
      <c r="F28" s="156">
        <v>43904</v>
      </c>
      <c r="G28" s="195" t="s">
        <v>198</v>
      </c>
      <c r="H28" s="195">
        <v>43967</v>
      </c>
      <c r="I28" s="195">
        <v>44002</v>
      </c>
      <c r="J28" s="202" t="s">
        <v>199</v>
      </c>
      <c r="K28" s="195">
        <v>44058</v>
      </c>
      <c r="L28" s="199" t="s">
        <v>200</v>
      </c>
      <c r="M28" s="199" t="s">
        <v>201</v>
      </c>
      <c r="N28" s="195" t="s">
        <v>202</v>
      </c>
      <c r="O28" s="200" t="s">
        <v>203</v>
      </c>
    </row>
    <row r="29" spans="2:15" ht="14" thickBot="1" x14ac:dyDescent="0.2">
      <c r="B29" s="159" t="s">
        <v>0</v>
      </c>
      <c r="C29" s="160" t="s">
        <v>50</v>
      </c>
      <c r="D29" s="161" t="s">
        <v>204</v>
      </c>
      <c r="E29" s="161" t="s">
        <v>205</v>
      </c>
      <c r="F29" s="161">
        <v>43905</v>
      </c>
      <c r="G29" s="204" t="s">
        <v>206</v>
      </c>
      <c r="H29" s="204">
        <v>43968</v>
      </c>
      <c r="I29" s="213">
        <v>44003</v>
      </c>
      <c r="J29" s="205" t="s">
        <v>207</v>
      </c>
      <c r="K29" s="204">
        <v>44059</v>
      </c>
      <c r="L29" s="206" t="s">
        <v>208</v>
      </c>
      <c r="M29" s="206" t="s">
        <v>209</v>
      </c>
      <c r="N29" s="204" t="s">
        <v>210</v>
      </c>
      <c r="O29" s="207" t="s">
        <v>211</v>
      </c>
    </row>
    <row r="30" spans="2:15" ht="14" thickTop="1" x14ac:dyDescent="0.15">
      <c r="B30" s="163">
        <v>4</v>
      </c>
      <c r="C30" s="155" t="s">
        <v>44</v>
      </c>
      <c r="D30" s="156" t="s">
        <v>212</v>
      </c>
      <c r="E30" s="156" t="s">
        <v>213</v>
      </c>
      <c r="F30" s="156">
        <v>43906</v>
      </c>
      <c r="G30" s="195" t="s">
        <v>214</v>
      </c>
      <c r="H30" s="201">
        <v>43969</v>
      </c>
      <c r="I30" s="195">
        <v>44004</v>
      </c>
      <c r="J30" s="195" t="s">
        <v>215</v>
      </c>
      <c r="K30" s="195">
        <v>44060</v>
      </c>
      <c r="L30" s="199" t="s">
        <v>216</v>
      </c>
      <c r="M30" s="199" t="s">
        <v>217</v>
      </c>
      <c r="N30" s="195" t="s">
        <v>218</v>
      </c>
      <c r="O30" s="200" t="s">
        <v>219</v>
      </c>
    </row>
    <row r="31" spans="2:15" x14ac:dyDescent="0.15">
      <c r="B31" s="154" t="s">
        <v>0</v>
      </c>
      <c r="C31" s="155" t="s">
        <v>45</v>
      </c>
      <c r="D31" s="156" t="s">
        <v>220</v>
      </c>
      <c r="E31" s="156" t="s">
        <v>221</v>
      </c>
      <c r="F31" s="167">
        <v>43907</v>
      </c>
      <c r="G31" s="195" t="s">
        <v>222</v>
      </c>
      <c r="H31" s="195">
        <v>43970</v>
      </c>
      <c r="I31" s="208">
        <v>44005</v>
      </c>
      <c r="J31" s="195" t="s">
        <v>223</v>
      </c>
      <c r="K31" s="195">
        <v>44061</v>
      </c>
      <c r="L31" s="199" t="s">
        <v>224</v>
      </c>
      <c r="M31" s="199" t="s">
        <v>225</v>
      </c>
      <c r="N31" s="195" t="s">
        <v>226</v>
      </c>
      <c r="O31" s="200" t="s">
        <v>227</v>
      </c>
    </row>
    <row r="32" spans="2:15" x14ac:dyDescent="0.15">
      <c r="B32" s="154" t="s">
        <v>0</v>
      </c>
      <c r="C32" s="155" t="s">
        <v>46</v>
      </c>
      <c r="D32" s="156" t="s">
        <v>228</v>
      </c>
      <c r="E32" s="156" t="s">
        <v>229</v>
      </c>
      <c r="F32" s="168">
        <v>43908</v>
      </c>
      <c r="G32" s="195" t="s">
        <v>230</v>
      </c>
      <c r="H32" s="195">
        <v>43971</v>
      </c>
      <c r="I32" s="216">
        <v>44006</v>
      </c>
      <c r="J32" s="195" t="s">
        <v>231</v>
      </c>
      <c r="K32" s="195">
        <v>44062</v>
      </c>
      <c r="L32" s="199" t="s">
        <v>232</v>
      </c>
      <c r="M32" s="199" t="s">
        <v>233</v>
      </c>
      <c r="N32" s="195" t="s">
        <v>234</v>
      </c>
      <c r="O32" s="200" t="s">
        <v>235</v>
      </c>
    </row>
    <row r="33" spans="2:15" x14ac:dyDescent="0.15">
      <c r="B33" s="154" t="s">
        <v>0</v>
      </c>
      <c r="C33" s="155" t="s">
        <v>47</v>
      </c>
      <c r="D33" s="156" t="s">
        <v>236</v>
      </c>
      <c r="E33" s="156" t="s">
        <v>237</v>
      </c>
      <c r="F33" s="168">
        <v>43909</v>
      </c>
      <c r="G33" s="195" t="s">
        <v>238</v>
      </c>
      <c r="H33" s="195">
        <v>43972</v>
      </c>
      <c r="I33" s="195">
        <v>44007</v>
      </c>
      <c r="J33" s="195" t="s">
        <v>239</v>
      </c>
      <c r="K33" s="195">
        <v>44063</v>
      </c>
      <c r="L33" s="199" t="s">
        <v>240</v>
      </c>
      <c r="M33" s="199" t="s">
        <v>241</v>
      </c>
      <c r="N33" s="195" t="s">
        <v>242</v>
      </c>
      <c r="O33" s="217" t="s">
        <v>243</v>
      </c>
    </row>
    <row r="34" spans="2:15" x14ac:dyDescent="0.15">
      <c r="B34" s="154" t="s">
        <v>0</v>
      </c>
      <c r="C34" s="155" t="s">
        <v>48</v>
      </c>
      <c r="D34" s="156" t="s">
        <v>244</v>
      </c>
      <c r="E34" s="156" t="s">
        <v>245</v>
      </c>
      <c r="F34" s="168">
        <v>43910</v>
      </c>
      <c r="G34" s="195" t="s">
        <v>246</v>
      </c>
      <c r="H34" s="195">
        <v>43973</v>
      </c>
      <c r="I34" s="208">
        <v>44008</v>
      </c>
      <c r="J34" s="195" t="s">
        <v>247</v>
      </c>
      <c r="K34" s="195">
        <v>44064</v>
      </c>
      <c r="L34" s="199" t="s">
        <v>248</v>
      </c>
      <c r="M34" s="199" t="s">
        <v>249</v>
      </c>
      <c r="N34" s="195" t="s">
        <v>250</v>
      </c>
      <c r="O34" s="218" t="s">
        <v>251</v>
      </c>
    </row>
    <row r="35" spans="2:15" x14ac:dyDescent="0.15">
      <c r="B35" s="154" t="s">
        <v>0</v>
      </c>
      <c r="C35" s="155" t="s">
        <v>49</v>
      </c>
      <c r="D35" s="156" t="s">
        <v>252</v>
      </c>
      <c r="E35" s="156" t="s">
        <v>253</v>
      </c>
      <c r="F35" s="168">
        <v>43911</v>
      </c>
      <c r="G35" s="195" t="s">
        <v>254</v>
      </c>
      <c r="H35" s="195">
        <v>43974</v>
      </c>
      <c r="I35" s="211">
        <v>44009</v>
      </c>
      <c r="J35" s="202" t="s">
        <v>255</v>
      </c>
      <c r="K35" s="195">
        <v>44065</v>
      </c>
      <c r="L35" s="199" t="s">
        <v>256</v>
      </c>
      <c r="M35" s="199" t="s">
        <v>257</v>
      </c>
      <c r="N35" s="195" t="s">
        <v>258</v>
      </c>
      <c r="O35" s="219" t="s">
        <v>259</v>
      </c>
    </row>
    <row r="36" spans="2:15" ht="14" thickBot="1" x14ac:dyDescent="0.2">
      <c r="B36" s="159"/>
      <c r="C36" s="160" t="s">
        <v>50</v>
      </c>
      <c r="D36" s="161" t="s">
        <v>260</v>
      </c>
      <c r="E36" s="161" t="s">
        <v>261</v>
      </c>
      <c r="F36" s="169">
        <v>43912</v>
      </c>
      <c r="G36" s="204" t="s">
        <v>262</v>
      </c>
      <c r="H36" s="204">
        <v>43975</v>
      </c>
      <c r="I36" s="204">
        <v>44010</v>
      </c>
      <c r="J36" s="205" t="s">
        <v>263</v>
      </c>
      <c r="K36" s="204">
        <v>44066</v>
      </c>
      <c r="L36" s="206" t="s">
        <v>264</v>
      </c>
      <c r="M36" s="206" t="s">
        <v>265</v>
      </c>
      <c r="N36" s="204" t="s">
        <v>266</v>
      </c>
      <c r="O36" s="207" t="s">
        <v>267</v>
      </c>
    </row>
    <row r="37" spans="2:15" ht="15" thickTop="1" x14ac:dyDescent="0.15">
      <c r="B37" s="170">
        <v>5</v>
      </c>
      <c r="C37" s="171" t="s">
        <v>44</v>
      </c>
      <c r="D37" s="156" t="s">
        <v>268</v>
      </c>
      <c r="E37" s="156" t="s">
        <v>269</v>
      </c>
      <c r="F37" s="168">
        <v>43913</v>
      </c>
      <c r="G37" s="195" t="s">
        <v>270</v>
      </c>
      <c r="H37" s="195">
        <v>43976</v>
      </c>
      <c r="I37" s="195">
        <v>44011</v>
      </c>
      <c r="J37" s="202" t="s">
        <v>271</v>
      </c>
      <c r="K37" s="195">
        <v>44067</v>
      </c>
      <c r="L37" s="199" t="s">
        <v>272</v>
      </c>
      <c r="M37" s="199" t="s">
        <v>273</v>
      </c>
      <c r="N37" s="195" t="s">
        <v>274</v>
      </c>
      <c r="O37" s="200" t="s">
        <v>275</v>
      </c>
    </row>
    <row r="38" spans="2:15" ht="14" x14ac:dyDescent="0.15">
      <c r="B38" s="172"/>
      <c r="C38" s="173" t="s">
        <v>45</v>
      </c>
      <c r="D38" s="156" t="s">
        <v>276</v>
      </c>
      <c r="E38" s="164" t="s">
        <v>277</v>
      </c>
      <c r="F38" s="168">
        <v>43914</v>
      </c>
      <c r="G38" s="195" t="s">
        <v>278</v>
      </c>
      <c r="H38" s="195">
        <v>43977</v>
      </c>
      <c r="I38" s="195">
        <v>44012</v>
      </c>
      <c r="J38" s="202" t="s">
        <v>279</v>
      </c>
      <c r="K38" s="195">
        <v>44068</v>
      </c>
      <c r="L38" s="199" t="s">
        <v>280</v>
      </c>
      <c r="M38" s="199" t="s">
        <v>281</v>
      </c>
      <c r="N38" s="195" t="s">
        <v>282</v>
      </c>
      <c r="O38" s="200" t="s">
        <v>283</v>
      </c>
    </row>
    <row r="39" spans="2:15" ht="14" x14ac:dyDescent="0.15">
      <c r="B39" s="174"/>
      <c r="C39" s="175" t="s">
        <v>46</v>
      </c>
      <c r="D39" s="156" t="s">
        <v>284</v>
      </c>
      <c r="E39" s="156" t="s">
        <v>285</v>
      </c>
      <c r="F39" s="156">
        <v>43915</v>
      </c>
      <c r="G39" s="195" t="s">
        <v>286</v>
      </c>
      <c r="H39" s="195">
        <v>43978</v>
      </c>
      <c r="I39" s="220"/>
      <c r="J39" s="221" t="s">
        <v>287</v>
      </c>
      <c r="K39" s="195">
        <v>44069</v>
      </c>
      <c r="L39" s="199" t="s">
        <v>288</v>
      </c>
      <c r="M39" s="199" t="s">
        <v>289</v>
      </c>
      <c r="N39" s="195" t="s">
        <v>290</v>
      </c>
      <c r="O39" s="200" t="s">
        <v>291</v>
      </c>
    </row>
    <row r="40" spans="2:15" x14ac:dyDescent="0.15">
      <c r="B40" s="176"/>
      <c r="C40" s="177" t="s">
        <v>47</v>
      </c>
      <c r="D40" s="156" t="s">
        <v>292</v>
      </c>
      <c r="E40" s="156" t="s">
        <v>293</v>
      </c>
      <c r="F40" s="156">
        <v>43916</v>
      </c>
      <c r="G40" s="195" t="s">
        <v>294</v>
      </c>
      <c r="H40" s="195">
        <v>43979</v>
      </c>
      <c r="I40" s="222"/>
      <c r="J40" s="202" t="s">
        <v>295</v>
      </c>
      <c r="K40" s="195">
        <v>44070</v>
      </c>
      <c r="L40" s="222"/>
      <c r="M40" s="199" t="s">
        <v>296</v>
      </c>
      <c r="N40" s="195" t="s">
        <v>297</v>
      </c>
      <c r="O40" s="217" t="s">
        <v>298</v>
      </c>
    </row>
    <row r="41" spans="2:15" x14ac:dyDescent="0.15">
      <c r="B41" s="179"/>
      <c r="C41" s="180" t="s">
        <v>48</v>
      </c>
      <c r="D41" s="156" t="s">
        <v>299</v>
      </c>
      <c r="E41" s="156" t="s">
        <v>300</v>
      </c>
      <c r="F41" s="156">
        <v>43917</v>
      </c>
      <c r="G41" s="222"/>
      <c r="H41" s="195">
        <v>43980</v>
      </c>
      <c r="I41" s="223"/>
      <c r="J41" s="202" t="s">
        <v>301</v>
      </c>
      <c r="K41" s="195">
        <v>44071</v>
      </c>
      <c r="L41" s="223"/>
      <c r="M41" s="199" t="s">
        <v>302</v>
      </c>
      <c r="N41" s="195" t="s">
        <v>303</v>
      </c>
      <c r="O41" s="224"/>
    </row>
    <row r="42" spans="2:15" x14ac:dyDescent="0.15">
      <c r="B42" s="179"/>
      <c r="C42" s="180" t="s">
        <v>49</v>
      </c>
      <c r="D42" s="178"/>
      <c r="E42" s="158" t="s">
        <v>304</v>
      </c>
      <c r="F42" s="156">
        <v>43918</v>
      </c>
      <c r="G42" s="210"/>
      <c r="H42" s="195">
        <v>43981</v>
      </c>
      <c r="I42" s="210"/>
      <c r="J42" s="202"/>
      <c r="K42" s="195">
        <v>44072</v>
      </c>
      <c r="L42" s="223"/>
      <c r="M42" s="225" t="s">
        <v>305</v>
      </c>
      <c r="N42" s="195" t="s">
        <v>306</v>
      </c>
      <c r="O42" s="226"/>
    </row>
    <row r="43" spans="2:15" ht="14" thickBot="1" x14ac:dyDescent="0.2">
      <c r="B43" s="182"/>
      <c r="C43" s="183" t="s">
        <v>50</v>
      </c>
      <c r="D43" s="184"/>
      <c r="E43" s="185"/>
      <c r="F43" s="161">
        <v>43919</v>
      </c>
      <c r="G43" s="227"/>
      <c r="H43" s="204">
        <v>43982</v>
      </c>
      <c r="I43" s="227"/>
      <c r="J43" s="228"/>
      <c r="K43" s="204">
        <v>44073</v>
      </c>
      <c r="L43" s="229"/>
      <c r="M43" s="230"/>
      <c r="N43" s="204" t="s">
        <v>307</v>
      </c>
      <c r="O43" s="231"/>
    </row>
    <row r="44" spans="2:15" ht="15" thickTop="1" x14ac:dyDescent="0.15">
      <c r="B44" s="187">
        <v>6</v>
      </c>
      <c r="C44" s="188" t="s">
        <v>44</v>
      </c>
      <c r="D44" s="189"/>
      <c r="E44" s="189"/>
      <c r="F44" s="156">
        <v>43920</v>
      </c>
      <c r="G44" s="232"/>
      <c r="H44" s="232"/>
      <c r="I44" s="232"/>
      <c r="J44" s="198"/>
      <c r="K44" s="195">
        <v>44074</v>
      </c>
      <c r="L44" s="232"/>
      <c r="M44" s="232"/>
      <c r="N44" s="195" t="s">
        <v>308</v>
      </c>
      <c r="O44" s="233"/>
    </row>
    <row r="45" spans="2:15" ht="14" x14ac:dyDescent="0.15">
      <c r="B45" s="190"/>
      <c r="C45" s="171" t="s">
        <v>45</v>
      </c>
      <c r="D45" s="178"/>
      <c r="E45" s="178"/>
      <c r="F45" s="156">
        <v>43921</v>
      </c>
      <c r="G45" s="222"/>
      <c r="H45" s="222"/>
      <c r="I45" s="222"/>
      <c r="J45" s="222"/>
      <c r="K45" s="222"/>
      <c r="L45" s="232"/>
      <c r="M45" s="234"/>
      <c r="N45" s="222"/>
      <c r="O45" s="233"/>
    </row>
    <row r="46" spans="2:15" ht="14" x14ac:dyDescent="0.15">
      <c r="B46" s="172"/>
      <c r="C46" s="173" t="s">
        <v>46</v>
      </c>
      <c r="D46" s="181"/>
      <c r="E46" s="181"/>
      <c r="F46" s="178"/>
      <c r="G46" s="223"/>
      <c r="H46" s="223"/>
      <c r="I46" s="223"/>
      <c r="J46" s="223"/>
      <c r="K46" s="223"/>
      <c r="L46" s="222"/>
      <c r="M46" s="223"/>
      <c r="N46" s="223"/>
      <c r="O46" s="224"/>
    </row>
    <row r="47" spans="2:15" ht="14" x14ac:dyDescent="0.15">
      <c r="B47" s="172"/>
      <c r="C47" s="173" t="s">
        <v>47</v>
      </c>
      <c r="D47" s="181"/>
      <c r="E47" s="181"/>
      <c r="F47" s="181"/>
      <c r="G47" s="223"/>
      <c r="H47" s="223"/>
      <c r="I47" s="223"/>
      <c r="J47" s="223"/>
      <c r="K47" s="223"/>
      <c r="L47" s="223"/>
      <c r="M47" s="223"/>
      <c r="N47" s="223"/>
      <c r="O47" s="226"/>
    </row>
    <row r="48" spans="2:15" ht="14" x14ac:dyDescent="0.15">
      <c r="B48" s="172"/>
      <c r="C48" s="173" t="s">
        <v>48</v>
      </c>
      <c r="D48" s="181"/>
      <c r="E48" s="181"/>
      <c r="F48" s="181"/>
      <c r="G48" s="223"/>
      <c r="H48" s="223"/>
      <c r="I48" s="223"/>
      <c r="J48" s="223"/>
      <c r="K48" s="223"/>
      <c r="L48" s="223"/>
      <c r="M48" s="223"/>
      <c r="N48" s="223"/>
      <c r="O48" s="226"/>
    </row>
    <row r="49" spans="2:15" x14ac:dyDescent="0.15">
      <c r="B49" s="179"/>
      <c r="C49" s="180" t="s">
        <v>49</v>
      </c>
      <c r="D49" s="165"/>
      <c r="E49" s="181"/>
      <c r="F49" s="181"/>
      <c r="G49" s="210"/>
      <c r="H49" s="210"/>
      <c r="I49" s="210"/>
      <c r="J49" s="210"/>
      <c r="K49" s="210"/>
      <c r="L49" s="210"/>
      <c r="M49" s="210"/>
      <c r="N49" s="210"/>
      <c r="O49" s="235"/>
    </row>
    <row r="50" spans="2:15" ht="15" thickBot="1" x14ac:dyDescent="0.2">
      <c r="B50" s="182" t="s">
        <v>0</v>
      </c>
      <c r="C50" s="183" t="s">
        <v>50</v>
      </c>
      <c r="D50" s="186" t="s">
        <v>0</v>
      </c>
      <c r="E50" s="186" t="s">
        <v>0</v>
      </c>
      <c r="F50" s="184" t="s">
        <v>0</v>
      </c>
      <c r="G50" s="227" t="s">
        <v>0</v>
      </c>
      <c r="H50" s="227" t="s">
        <v>0</v>
      </c>
      <c r="I50" s="227" t="s">
        <v>0</v>
      </c>
      <c r="J50" s="227" t="s">
        <v>0</v>
      </c>
      <c r="K50" s="227" t="s">
        <v>0</v>
      </c>
      <c r="L50" s="227" t="s">
        <v>0</v>
      </c>
      <c r="M50" s="227" t="s">
        <v>0</v>
      </c>
      <c r="N50" s="227" t="s">
        <v>0</v>
      </c>
      <c r="O50" s="236" t="s">
        <v>0</v>
      </c>
    </row>
    <row r="51" spans="2:15" ht="14" thickTop="1" x14ac:dyDescent="0.15"/>
    <row r="52" spans="2:15" x14ac:dyDescent="0.15">
      <c r="B52" s="54" t="s">
        <v>0</v>
      </c>
    </row>
    <row r="53" spans="2:15" x14ac:dyDescent="0.15">
      <c r="B53" s="54" t="s">
        <v>0</v>
      </c>
    </row>
    <row r="54" spans="2:15" x14ac:dyDescent="0.15">
      <c r="B54" s="54" t="s">
        <v>0</v>
      </c>
    </row>
  </sheetData>
  <mergeCells count="4">
    <mergeCell ref="B2:O2"/>
    <mergeCell ref="B3:O3"/>
    <mergeCell ref="B7:C7"/>
    <mergeCell ref="B8:C8"/>
  </mergeCells>
  <pageMargins left="0.75" right="0.75" top="1" bottom="1" header="0.4921259845" footer="0.492125984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6"/>
  </sheetPr>
  <dimension ref="B1:BA49"/>
  <sheetViews>
    <sheetView tabSelected="1" zoomScale="150" zoomScaleNormal="150" zoomScalePageLayoutView="150" workbookViewId="0">
      <pane xSplit="3" ySplit="9" topLeftCell="D30" activePane="bottomRight" state="frozen"/>
      <selection pane="topRight" activeCell="C1" sqref="C1"/>
      <selection pane="bottomLeft" activeCell="A10" sqref="A10"/>
      <selection pane="bottomRight" activeCell="AL8" sqref="AL8"/>
    </sheetView>
  </sheetViews>
  <sheetFormatPr baseColWidth="10" defaultRowHeight="13" x14ac:dyDescent="0.15"/>
  <cols>
    <col min="1" max="1" width="3.6640625" customWidth="1"/>
    <col min="2" max="2" width="1.5" customWidth="1"/>
    <col min="3" max="3" width="50.6640625" customWidth="1"/>
    <col min="4" max="4" width="1" customWidth="1"/>
    <col min="5" max="5" width="14.6640625" customWidth="1"/>
    <col min="6" max="6" width="9.1640625" customWidth="1"/>
    <col min="7" max="7" width="1" customWidth="1"/>
    <col min="8" max="8" width="14.6640625" customWidth="1"/>
    <col min="9" max="9" width="9.1640625" customWidth="1"/>
    <col min="10" max="10" width="0.83203125" customWidth="1"/>
    <col min="11" max="11" width="14.6640625" customWidth="1"/>
    <col min="12" max="12" width="9.1640625" customWidth="1"/>
    <col min="13" max="13" width="0.83203125" customWidth="1"/>
    <col min="14" max="14" width="14.6640625" customWidth="1"/>
    <col min="15" max="15" width="9.1640625" customWidth="1"/>
    <col min="16" max="16" width="0.83203125" customWidth="1"/>
    <col min="17" max="17" width="14.6640625" customWidth="1"/>
    <col min="18" max="18" width="9.1640625" customWidth="1"/>
    <col min="19" max="19" width="0.83203125" customWidth="1"/>
    <col min="20" max="20" width="14.6640625" customWidth="1"/>
    <col min="21" max="21" width="9.1640625" customWidth="1"/>
    <col min="22" max="22" width="1.6640625" customWidth="1"/>
    <col min="23" max="23" width="12.5" customWidth="1"/>
    <col min="24" max="24" width="9.6640625" customWidth="1"/>
    <col min="25" max="25" width="0.83203125" customWidth="1"/>
    <col min="26" max="26" width="14.6640625" customWidth="1"/>
    <col min="27" max="27" width="9.1640625" customWidth="1"/>
    <col min="28" max="28" width="0.83203125" customWidth="1"/>
    <col min="29" max="29" width="14.6640625" customWidth="1"/>
    <col min="30" max="30" width="9.1640625" customWidth="1"/>
    <col min="31" max="31" width="0.83203125" customWidth="1"/>
    <col min="32" max="32" width="14.6640625" customWidth="1"/>
    <col min="33" max="33" width="9.1640625" customWidth="1"/>
    <col min="34" max="34" width="0.83203125" customWidth="1"/>
    <col min="35" max="35" width="14.6640625" customWidth="1"/>
    <col min="36" max="36" width="9.1640625" customWidth="1"/>
    <col min="37" max="37" width="0.83203125" customWidth="1"/>
    <col min="38" max="38" width="14.6640625" customWidth="1"/>
    <col min="39" max="39" width="9.1640625" customWidth="1"/>
    <col min="40" max="41" width="0.83203125" customWidth="1"/>
    <col min="42" max="42" width="14.6640625" customWidth="1"/>
    <col min="43" max="43" width="9.1640625" customWidth="1"/>
    <col min="44" max="44" width="0.83203125" customWidth="1"/>
    <col min="45" max="46" width="14.6640625" customWidth="1"/>
    <col min="47" max="47" width="0.83203125" customWidth="1"/>
    <col min="48" max="49" width="14.6640625" customWidth="1"/>
    <col min="50" max="50" width="0.83203125" customWidth="1"/>
    <col min="51" max="52" width="14.6640625" customWidth="1"/>
  </cols>
  <sheetData>
    <row r="1" spans="3:52" ht="14" thickBot="1" x14ac:dyDescent="0.2"/>
    <row r="2" spans="3:52" ht="14" thickTop="1" x14ac:dyDescent="0.15">
      <c r="C2" s="241" t="s">
        <v>311</v>
      </c>
      <c r="AL2" t="s">
        <v>0</v>
      </c>
    </row>
    <row r="3" spans="3:52" x14ac:dyDescent="0.15">
      <c r="C3" s="242" t="s">
        <v>51</v>
      </c>
      <c r="AL3" t="s">
        <v>0</v>
      </c>
    </row>
    <row r="4" spans="3:52" ht="14" thickBot="1" x14ac:dyDescent="0.2">
      <c r="C4" s="243" t="s">
        <v>52</v>
      </c>
    </row>
    <row r="5" spans="3:52" ht="15" thickTop="1" thickBot="1" x14ac:dyDescent="0.2">
      <c r="C5" s="6"/>
      <c r="G5" t="s">
        <v>0</v>
      </c>
    </row>
    <row r="6" spans="3:52" ht="17" thickTop="1" x14ac:dyDescent="0.3">
      <c r="C6" s="246" t="s">
        <v>310</v>
      </c>
      <c r="D6" t="s">
        <v>0</v>
      </c>
      <c r="E6" s="7" t="s">
        <v>5</v>
      </c>
      <c r="F6" s="8">
        <f>+E15/$C$7/'Calendrier 2020'!D8</f>
        <v>32.70967741935484</v>
      </c>
      <c r="G6" s="1" t="s">
        <v>0</v>
      </c>
      <c r="H6" s="7" t="str">
        <f>E6</f>
        <v>Rev / place / jour</v>
      </c>
      <c r="I6" s="8">
        <f>+H15/$C$7/'Calendrier 2020'!E8</f>
        <v>35.327586206896555</v>
      </c>
      <c r="J6" s="1"/>
      <c r="K6" s="7" t="str">
        <f>H6</f>
        <v>Rev / place / jour</v>
      </c>
      <c r="L6" s="8">
        <f>+K15/$C$7/'Calendrier 2020'!F8</f>
        <v>38.274193548387096</v>
      </c>
      <c r="M6" s="1"/>
      <c r="N6" s="7" t="str">
        <f>K6</f>
        <v>Rev / place / jour</v>
      </c>
      <c r="O6" s="8">
        <f>+N15/$C$7/'Calendrier 2020'!G8</f>
        <v>38.200000000000003</v>
      </c>
      <c r="P6" s="9"/>
      <c r="Q6" s="7" t="str">
        <f>N6</f>
        <v>Rev / place / jour</v>
      </c>
      <c r="R6" s="8">
        <f>+Q15/$C$7/'Calendrier 2020'!H8</f>
        <v>41.951612903225808</v>
      </c>
      <c r="S6" s="1"/>
      <c r="T6" s="7" t="str">
        <f>Q6</f>
        <v>Rev / place / jour</v>
      </c>
      <c r="U6" s="8">
        <f>+T15/$C$7/'Calendrier 2020'!I8</f>
        <v>45.6</v>
      </c>
      <c r="V6" s="1" t="s">
        <v>0</v>
      </c>
      <c r="W6" s="7" t="str">
        <f>T6</f>
        <v>Rev / place / jour</v>
      </c>
      <c r="X6" s="8">
        <f>+W15/$C$7/'Calendrier 2020'!J8</f>
        <v>47.08064516129032</v>
      </c>
      <c r="Y6" s="1"/>
      <c r="Z6" s="7" t="str">
        <f>W6</f>
        <v>Rev / place / jour</v>
      </c>
      <c r="AA6" s="8">
        <f>+Z15/$C$7/'Calendrier 2020'!K8</f>
        <v>46.596774193548384</v>
      </c>
      <c r="AB6" s="1"/>
      <c r="AC6" s="7" t="str">
        <f>Z6</f>
        <v>Rev / place / jour</v>
      </c>
      <c r="AD6" s="8">
        <f>+AC15/$C$7/'Calendrier 2020'!L8</f>
        <v>42.05</v>
      </c>
      <c r="AE6" s="1"/>
      <c r="AF6" s="7" t="str">
        <f>AC6</f>
        <v>Rev / place / jour</v>
      </c>
      <c r="AG6" s="8">
        <f>+AF15/$C$7/'Calendrier 2020'!M8</f>
        <v>40.645161290322584</v>
      </c>
      <c r="AH6" s="1"/>
      <c r="AI6" s="7" t="str">
        <f>AF6</f>
        <v>Rev / place / jour</v>
      </c>
      <c r="AJ6" s="8">
        <f>+AI15/$C$7/'Calendrier 2020'!N8</f>
        <v>39.65</v>
      </c>
      <c r="AK6" s="1"/>
      <c r="AL6" s="7" t="str">
        <f>AI6</f>
        <v>Rev / place / jour</v>
      </c>
      <c r="AM6" s="8">
        <f>+AL15/$C$7/'Calendrier 2020'!O8</f>
        <v>43.403225806451616</v>
      </c>
      <c r="AN6" s="1"/>
      <c r="AO6" s="1"/>
      <c r="AP6" s="7" t="str">
        <f>AL6</f>
        <v>Rev / place / jour</v>
      </c>
      <c r="AQ6" s="10">
        <f>+AP15/$C$7/'Calendrier 2020'!Q8</f>
        <v>40.983606557377051</v>
      </c>
      <c r="AR6" s="1"/>
      <c r="AS6" s="96" t="str">
        <f>+AP6</f>
        <v>Rev / place / jour</v>
      </c>
      <c r="AT6" s="97">
        <f>+AS15/$C$7/'Calendrier 2020'!Q8</f>
        <v>40.983606557377051</v>
      </c>
      <c r="AU6" s="1"/>
      <c r="AV6" s="1"/>
      <c r="AW6" s="1"/>
      <c r="AX6" s="1"/>
      <c r="AY6" s="1"/>
      <c r="AZ6" s="1"/>
    </row>
    <row r="7" spans="3:52" x14ac:dyDescent="0.15">
      <c r="C7" s="244">
        <v>100</v>
      </c>
      <c r="D7" t="s">
        <v>0</v>
      </c>
      <c r="E7" s="248">
        <v>6.7599999999999993E-2</v>
      </c>
      <c r="F7" s="11"/>
      <c r="G7" s="1" t="s">
        <v>0</v>
      </c>
      <c r="H7" s="248">
        <v>6.83E-2</v>
      </c>
      <c r="I7" s="11"/>
      <c r="J7" s="1"/>
      <c r="K7" s="248">
        <v>7.9100000000000004E-2</v>
      </c>
      <c r="L7" s="12"/>
      <c r="M7" s="1"/>
      <c r="N7" s="248">
        <v>7.6399999999999996E-2</v>
      </c>
      <c r="O7" s="11"/>
      <c r="P7" s="9"/>
      <c r="Q7" s="248">
        <v>8.6699999999999999E-2</v>
      </c>
      <c r="R7" s="11"/>
      <c r="S7" s="1"/>
      <c r="T7" s="248">
        <v>9.1200000000000003E-2</v>
      </c>
      <c r="U7" s="11"/>
      <c r="V7" s="1"/>
      <c r="W7" s="248">
        <v>9.7299999999999998E-2</v>
      </c>
      <c r="X7" s="12"/>
      <c r="Y7" s="1"/>
      <c r="Z7" s="248">
        <v>9.6299999999999997E-2</v>
      </c>
      <c r="AA7" s="11"/>
      <c r="AB7" s="1"/>
      <c r="AC7" s="248">
        <v>8.4099999999999994E-2</v>
      </c>
      <c r="AD7" s="12"/>
      <c r="AE7" s="1"/>
      <c r="AF7" s="248">
        <v>8.4000000000000005E-2</v>
      </c>
      <c r="AG7" s="11"/>
      <c r="AH7" s="1"/>
      <c r="AI7" s="248">
        <v>7.9299999999999995E-2</v>
      </c>
      <c r="AJ7" s="13"/>
      <c r="AK7" s="1"/>
      <c r="AL7" s="248">
        <v>8.9700000000000002E-2</v>
      </c>
      <c r="AM7" s="11"/>
      <c r="AN7" s="1"/>
      <c r="AO7" s="1"/>
      <c r="AP7" s="249">
        <f>+E7+H7+K7+N7+Q7+T7+W7+Z7+AC7+AF7+AI7+AL7</f>
        <v>1</v>
      </c>
      <c r="AQ7" s="238">
        <f>'Calendrier 2020'!Q8</f>
        <v>366</v>
      </c>
      <c r="AR7" s="1"/>
      <c r="AS7" s="247">
        <f>+AP7</f>
        <v>1</v>
      </c>
      <c r="AT7" s="239">
        <f>+AQ7</f>
        <v>366</v>
      </c>
      <c r="AU7" s="1"/>
      <c r="AV7" s="1"/>
      <c r="AW7" s="1"/>
      <c r="AX7" s="1"/>
      <c r="AY7" s="1"/>
      <c r="AZ7" s="1"/>
    </row>
    <row r="8" spans="3:52" x14ac:dyDescent="0.15">
      <c r="C8" s="84" t="s">
        <v>309</v>
      </c>
      <c r="D8" t="s">
        <v>0</v>
      </c>
      <c r="E8" s="14" t="str">
        <f>+'Calendrier 2020'!D5</f>
        <v>Pér.01</v>
      </c>
      <c r="F8" s="15" t="s">
        <v>1</v>
      </c>
      <c r="G8" s="16" t="s">
        <v>0</v>
      </c>
      <c r="H8" s="14" t="str">
        <f>+'Calendrier 2020'!E5</f>
        <v>Pér.02</v>
      </c>
      <c r="I8" s="17" t="str">
        <f>+F8</f>
        <v>(%)</v>
      </c>
      <c r="J8" s="16"/>
      <c r="K8" s="14" t="str">
        <f>+'Calendrier 2020'!F5</f>
        <v>Pér.03</v>
      </c>
      <c r="L8" s="17" t="str">
        <f>+I8</f>
        <v>(%)</v>
      </c>
      <c r="M8" s="16"/>
      <c r="N8" s="14" t="str">
        <f>+'Calendrier 2020'!G5</f>
        <v>Pér.04</v>
      </c>
      <c r="O8" s="17" t="str">
        <f>+L8</f>
        <v>(%)</v>
      </c>
      <c r="P8" s="18"/>
      <c r="Q8" s="14" t="str">
        <f>+'Calendrier 2020'!H5</f>
        <v>Pér.05</v>
      </c>
      <c r="R8" s="17" t="str">
        <f>+O8</f>
        <v>(%)</v>
      </c>
      <c r="S8" s="16"/>
      <c r="T8" s="14" t="str">
        <f>+'Calendrier 2020'!I5</f>
        <v>Pér.06</v>
      </c>
      <c r="U8" s="17" t="str">
        <f>+R8</f>
        <v>(%)</v>
      </c>
      <c r="V8" s="16"/>
      <c r="W8" s="14" t="str">
        <f>+'Calendrier 2020'!J5</f>
        <v>Pér.07</v>
      </c>
      <c r="X8" s="17" t="str">
        <f>+U8</f>
        <v>(%)</v>
      </c>
      <c r="Y8" s="16"/>
      <c r="Z8" s="14" t="str">
        <f>+'Calendrier 2020'!K5</f>
        <v>Pér.08</v>
      </c>
      <c r="AA8" s="17" t="str">
        <f>+X8</f>
        <v>(%)</v>
      </c>
      <c r="AB8" s="16"/>
      <c r="AC8" s="14" t="str">
        <f>+'Calendrier 2020'!L5</f>
        <v>Pér.09</v>
      </c>
      <c r="AD8" s="17" t="str">
        <f>+AA8</f>
        <v>(%)</v>
      </c>
      <c r="AE8" s="16"/>
      <c r="AF8" s="14" t="str">
        <f>+'Calendrier 2020'!M5</f>
        <v>Pér.10</v>
      </c>
      <c r="AG8" s="17" t="str">
        <f>+AD8</f>
        <v>(%)</v>
      </c>
      <c r="AH8" s="16"/>
      <c r="AI8" s="14" t="str">
        <f>+'Calendrier 2020'!N5</f>
        <v>Pér.11</v>
      </c>
      <c r="AJ8" s="17" t="str">
        <f>+AG8</f>
        <v>(%)</v>
      </c>
      <c r="AK8" s="16"/>
      <c r="AL8" s="14" t="str">
        <f>+'Calendrier 2020'!O5</f>
        <v>Pér.12</v>
      </c>
      <c r="AM8" s="17" t="str">
        <f>+AJ8</f>
        <v>(%)</v>
      </c>
      <c r="AN8" s="16"/>
      <c r="AO8" s="16"/>
      <c r="AP8" s="19" t="s">
        <v>3</v>
      </c>
      <c r="AQ8" s="20" t="str">
        <f>+AM8</f>
        <v>(%)</v>
      </c>
      <c r="AS8" s="98" t="str">
        <f>+AP8</f>
        <v>Total</v>
      </c>
      <c r="AT8" s="99" t="str">
        <f>+AQ8</f>
        <v>(%)</v>
      </c>
    </row>
    <row r="9" spans="3:52" ht="14" thickBot="1" x14ac:dyDescent="0.2">
      <c r="C9" s="124">
        <f>+AP15/C7</f>
        <v>15000</v>
      </c>
      <c r="D9" t="s">
        <v>0</v>
      </c>
      <c r="E9" s="121" t="str">
        <f>+'Calendrier 2020'!D6</f>
        <v>Janvier 2020</v>
      </c>
      <c r="F9" s="122" t="s">
        <v>0</v>
      </c>
      <c r="G9" s="21" t="s">
        <v>0</v>
      </c>
      <c r="H9" s="121" t="str">
        <f>+'Calendrier 2020'!E6</f>
        <v>Février 2020</v>
      </c>
      <c r="I9" s="122" t="str">
        <f>+F9</f>
        <v xml:space="preserve"> </v>
      </c>
      <c r="J9" s="119"/>
      <c r="K9" s="121" t="str">
        <f>+'Calendrier 2020'!F6</f>
        <v>Mars 2020</v>
      </c>
      <c r="L9" s="122" t="str">
        <f>+I9</f>
        <v xml:space="preserve"> </v>
      </c>
      <c r="M9" s="21"/>
      <c r="N9" s="121" t="str">
        <f>+'Calendrier 2020'!G6</f>
        <v>Avril 2020</v>
      </c>
      <c r="O9" s="122" t="str">
        <f>+L9</f>
        <v xml:space="preserve"> </v>
      </c>
      <c r="P9" s="120"/>
      <c r="Q9" s="121" t="str">
        <f>+'Calendrier 2020'!H6</f>
        <v>Mai 2020</v>
      </c>
      <c r="R9" s="122" t="str">
        <f>+O9</f>
        <v xml:space="preserve"> </v>
      </c>
      <c r="S9" s="21"/>
      <c r="T9" s="121" t="str">
        <f>+'Calendrier 2020'!I6</f>
        <v>Juin 2020</v>
      </c>
      <c r="U9" s="122" t="str">
        <f>+R9</f>
        <v xml:space="preserve"> </v>
      </c>
      <c r="V9" s="21"/>
      <c r="W9" s="121" t="str">
        <f>+'Calendrier 2020'!J6</f>
        <v>Juillet 2020</v>
      </c>
      <c r="X9" s="122" t="str">
        <f>+U9</f>
        <v xml:space="preserve"> </v>
      </c>
      <c r="Y9" s="21"/>
      <c r="Z9" s="121" t="str">
        <f>+'Calendrier 2020'!K6</f>
        <v>Août 2020</v>
      </c>
      <c r="AA9" s="122" t="str">
        <f>+X9</f>
        <v xml:space="preserve"> </v>
      </c>
      <c r="AB9" s="21"/>
      <c r="AC9" s="121" t="str">
        <f>+'Calendrier 2020'!L6</f>
        <v>Septembre 2020</v>
      </c>
      <c r="AD9" s="122" t="str">
        <f>+AA9</f>
        <v xml:space="preserve"> </v>
      </c>
      <c r="AE9" s="21"/>
      <c r="AF9" s="121" t="str">
        <f>+'Calendrier 2020'!M6</f>
        <v>Octobre 2020</v>
      </c>
      <c r="AG9" s="122" t="str">
        <f>+AD9</f>
        <v xml:space="preserve"> </v>
      </c>
      <c r="AH9" s="21"/>
      <c r="AI9" s="121" t="str">
        <f>+'Calendrier 2020'!N6</f>
        <v>Novembre 2020</v>
      </c>
      <c r="AJ9" s="122" t="str">
        <f>+AG9</f>
        <v xml:space="preserve"> </v>
      </c>
      <c r="AK9" s="21"/>
      <c r="AL9" s="121" t="str">
        <f>+'Calendrier 2020'!O6</f>
        <v>Décembre 2020</v>
      </c>
      <c r="AM9" s="122" t="str">
        <f>+AJ9</f>
        <v xml:space="preserve"> </v>
      </c>
      <c r="AN9" s="21"/>
      <c r="AO9" s="21"/>
      <c r="AP9" s="125" t="s">
        <v>6</v>
      </c>
      <c r="AQ9" s="126" t="str">
        <f>+AM9</f>
        <v xml:space="preserve"> </v>
      </c>
      <c r="AS9" s="129" t="str">
        <f>+AP9</f>
        <v>Année</v>
      </c>
      <c r="AT9" s="130" t="s">
        <v>0</v>
      </c>
    </row>
    <row r="10" spans="3:52" ht="14" thickTop="1" x14ac:dyDescent="0.15">
      <c r="C10" s="123" t="s">
        <v>7</v>
      </c>
      <c r="D10" t="s">
        <v>0</v>
      </c>
      <c r="E10" s="2"/>
      <c r="F10" s="5"/>
      <c r="G10" t="s">
        <v>0</v>
      </c>
      <c r="H10" s="2"/>
      <c r="I10" s="5"/>
      <c r="K10" s="2"/>
      <c r="L10" s="5"/>
      <c r="N10" s="2"/>
      <c r="O10" s="5"/>
      <c r="P10" s="22"/>
      <c r="Q10" s="2"/>
      <c r="R10" s="5"/>
      <c r="T10" s="2"/>
      <c r="U10" s="5"/>
      <c r="W10" s="2"/>
      <c r="X10" s="5"/>
      <c r="Z10" s="2"/>
      <c r="AA10" s="5"/>
      <c r="AC10" s="2"/>
      <c r="AD10" s="5"/>
      <c r="AF10" s="2"/>
      <c r="AG10" s="5"/>
      <c r="AI10" s="2"/>
      <c r="AJ10" s="5"/>
      <c r="AL10" s="2"/>
      <c r="AM10" s="5"/>
      <c r="AP10" s="3"/>
      <c r="AQ10" s="26"/>
      <c r="AS10" s="127"/>
      <c r="AT10" s="128"/>
    </row>
    <row r="11" spans="3:52" ht="14" thickBot="1" x14ac:dyDescent="0.2">
      <c r="C11" s="27" t="s">
        <v>315</v>
      </c>
      <c r="E11" s="81">
        <f>+E7*AS11</f>
        <v>10139.999999999998</v>
      </c>
      <c r="F11" s="5">
        <f>+E11/E15</f>
        <v>9.9999999999999978E-2</v>
      </c>
      <c r="H11" s="81">
        <f>+H7*AS11</f>
        <v>10245</v>
      </c>
      <c r="I11" s="5">
        <f>+H11/H15</f>
        <v>0.1</v>
      </c>
      <c r="K11" s="81">
        <f>+K7*AS11</f>
        <v>11865</v>
      </c>
      <c r="L11" s="5">
        <f>+K11/K15</f>
        <v>0.1</v>
      </c>
      <c r="N11" s="81">
        <f>+N7*AS11</f>
        <v>11460</v>
      </c>
      <c r="O11" s="5">
        <f>+N11/N15</f>
        <v>0.1</v>
      </c>
      <c r="P11" s="22"/>
      <c r="Q11" s="81">
        <f>+Q7*AS11</f>
        <v>13005</v>
      </c>
      <c r="R11" s="5">
        <f>+Q11/Q15</f>
        <v>0.1</v>
      </c>
      <c r="T11" s="81">
        <f>+T7*AS11</f>
        <v>13680</v>
      </c>
      <c r="U11" s="5">
        <f>+T11/T15</f>
        <v>0.1</v>
      </c>
      <c r="W11" s="81">
        <f>+W7*AS11</f>
        <v>14595</v>
      </c>
      <c r="X11" s="5">
        <f>+W11/W15</f>
        <v>0.1</v>
      </c>
      <c r="Z11" s="81">
        <f>+Z7*AS11</f>
        <v>14445</v>
      </c>
      <c r="AA11" s="5">
        <f>+Z11/Z15</f>
        <v>0.1</v>
      </c>
      <c r="AC11" s="81">
        <f>+AC7*AS11</f>
        <v>12615</v>
      </c>
      <c r="AD11" s="5">
        <f>+AC11/AC15</f>
        <v>0.1</v>
      </c>
      <c r="AF11" s="81">
        <f>+AF7*AS11</f>
        <v>12600</v>
      </c>
      <c r="AG11" s="5">
        <f>+AF11/AF15</f>
        <v>0.1</v>
      </c>
      <c r="AI11" s="81">
        <f>+AI7*AS11</f>
        <v>11895</v>
      </c>
      <c r="AJ11" s="5">
        <f>+AI11/AI15</f>
        <v>0.1</v>
      </c>
      <c r="AL11" s="81">
        <f>+AL7*AS11</f>
        <v>13455</v>
      </c>
      <c r="AM11" s="5">
        <f>+AL11/AL15</f>
        <v>0.1</v>
      </c>
      <c r="AP11" s="82">
        <f t="shared" ref="AP11:AP15" si="0">+$AL11+$AI11+$AF11+$AC11+$Z11+$W11+$T11+$Q11+$N11+$K11+$H11+$E11</f>
        <v>150000</v>
      </c>
      <c r="AQ11" s="26">
        <f>+AP11/AP15</f>
        <v>0.1</v>
      </c>
      <c r="AS11" s="237">
        <f>+AT11*AV12</f>
        <v>150000</v>
      </c>
      <c r="AT11" s="147">
        <v>0.1</v>
      </c>
    </row>
    <row r="12" spans="3:52" ht="15" thickTop="1" thickBot="1" x14ac:dyDescent="0.2">
      <c r="C12" s="23" t="s">
        <v>8</v>
      </c>
      <c r="E12" s="81">
        <f>+E7*AS12</f>
        <v>70980</v>
      </c>
      <c r="F12" s="24">
        <f>+E12/E15</f>
        <v>0.7</v>
      </c>
      <c r="G12" s="74" t="s">
        <v>0</v>
      </c>
      <c r="H12" s="81">
        <f>+H7*AS12</f>
        <v>71715</v>
      </c>
      <c r="I12" s="5">
        <f>+H12/H15</f>
        <v>0.7</v>
      </c>
      <c r="K12" s="81">
        <f>+K7*AS12</f>
        <v>83055</v>
      </c>
      <c r="L12" s="5">
        <f>+K12/K15</f>
        <v>0.7</v>
      </c>
      <c r="N12" s="81">
        <f>+N7*AS12</f>
        <v>80220</v>
      </c>
      <c r="O12" s="5">
        <f>+N12/N15</f>
        <v>0.7</v>
      </c>
      <c r="P12" s="22"/>
      <c r="Q12" s="81">
        <f>+Q7*AS12</f>
        <v>91035</v>
      </c>
      <c r="R12" s="5">
        <f>+Q12/Q15</f>
        <v>0.7</v>
      </c>
      <c r="T12" s="81">
        <f>+T7*AS12</f>
        <v>95760</v>
      </c>
      <c r="U12" s="5">
        <f>+T12/T15</f>
        <v>0.7</v>
      </c>
      <c r="W12" s="81">
        <f>+W7*AS12</f>
        <v>102165</v>
      </c>
      <c r="X12" s="5">
        <f>+W12/W15</f>
        <v>0.7</v>
      </c>
      <c r="Z12" s="81">
        <f>+Z7*AS12</f>
        <v>101115</v>
      </c>
      <c r="AA12" s="5">
        <f>+Z12/Z15</f>
        <v>0.7</v>
      </c>
      <c r="AC12" s="81">
        <f>+AC7*AS12</f>
        <v>88305</v>
      </c>
      <c r="AD12" s="5">
        <f>+AC12/AC15</f>
        <v>0.7</v>
      </c>
      <c r="AF12" s="81">
        <f>+AF7*AS12</f>
        <v>88200</v>
      </c>
      <c r="AG12" s="5">
        <f>+AF12/AF15</f>
        <v>0.7</v>
      </c>
      <c r="AI12" s="81">
        <f>+AI7*AS12</f>
        <v>83265</v>
      </c>
      <c r="AJ12" s="5">
        <f>+AI12/AI15</f>
        <v>0.7</v>
      </c>
      <c r="AK12" t="s">
        <v>9</v>
      </c>
      <c r="AL12" s="81">
        <f>+AL7*AS12</f>
        <v>94185</v>
      </c>
      <c r="AM12" s="5">
        <f>+AL12/AL15</f>
        <v>0.7</v>
      </c>
      <c r="AP12" s="82">
        <f t="shared" si="0"/>
        <v>1050000</v>
      </c>
      <c r="AQ12" s="26">
        <f>+AP12/AP15</f>
        <v>0.7</v>
      </c>
      <c r="AS12" s="131">
        <f>+AT12*AV12</f>
        <v>1050000</v>
      </c>
      <c r="AT12" s="147">
        <v>0.7</v>
      </c>
      <c r="AV12" s="250">
        <v>1500000</v>
      </c>
    </row>
    <row r="13" spans="3:52" ht="14" thickTop="1" x14ac:dyDescent="0.15">
      <c r="C13" s="27" t="s">
        <v>10</v>
      </c>
      <c r="E13" s="81">
        <f>+E7*AS13</f>
        <v>15209.999999999998</v>
      </c>
      <c r="F13" s="24">
        <f>+E13/E15</f>
        <v>0.15</v>
      </c>
      <c r="H13" s="81">
        <f>+H7*AS13</f>
        <v>15367.5</v>
      </c>
      <c r="I13" s="5">
        <f>+H13/H15</f>
        <v>0.15</v>
      </c>
      <c r="K13" s="81">
        <f>+K7*AS13</f>
        <v>17797.5</v>
      </c>
      <c r="L13" s="5">
        <f>+K13/K15</f>
        <v>0.15</v>
      </c>
      <c r="N13" s="81">
        <f>+N7*AS13</f>
        <v>17190</v>
      </c>
      <c r="O13" s="5">
        <f>+N13/N15</f>
        <v>0.15</v>
      </c>
      <c r="P13" s="22"/>
      <c r="Q13" s="81">
        <f>+Q7*AS13</f>
        <v>19507.5</v>
      </c>
      <c r="R13" s="5">
        <f>+Q13/Q15</f>
        <v>0.15</v>
      </c>
      <c r="T13" s="81">
        <f>+T7*AS13</f>
        <v>20520</v>
      </c>
      <c r="U13" s="5">
        <f>+T13/T15</f>
        <v>0.15</v>
      </c>
      <c r="W13" s="81">
        <f>+W7*AS13</f>
        <v>21892.5</v>
      </c>
      <c r="X13" s="5">
        <f>+W13/W15</f>
        <v>0.15</v>
      </c>
      <c r="Z13" s="81">
        <f>+Z7*AS13</f>
        <v>21667.5</v>
      </c>
      <c r="AA13" s="5">
        <f>+Z13/Z15</f>
        <v>0.15</v>
      </c>
      <c r="AC13" s="81">
        <f>+AC7*AS13</f>
        <v>18922.5</v>
      </c>
      <c r="AD13" s="5">
        <f>+AC13/AC15</f>
        <v>0.15</v>
      </c>
      <c r="AF13" s="81">
        <f>+AF7*AS13</f>
        <v>18900</v>
      </c>
      <c r="AG13" s="5">
        <f>+AF13/AF15</f>
        <v>0.15</v>
      </c>
      <c r="AI13" s="81">
        <f>+AI7*AS13</f>
        <v>17842.5</v>
      </c>
      <c r="AJ13" s="5">
        <f>+AI13/AI15</f>
        <v>0.15</v>
      </c>
      <c r="AL13" s="81">
        <f>+AL7*AS13</f>
        <v>20182.5</v>
      </c>
      <c r="AM13" s="5">
        <f>+AL13/AL15</f>
        <v>0.15</v>
      </c>
      <c r="AP13" s="82">
        <f t="shared" si="0"/>
        <v>225000</v>
      </c>
      <c r="AQ13" s="26">
        <f>+AP13/AP15</f>
        <v>0.15</v>
      </c>
      <c r="AS13" s="131">
        <f>+AT13*AV12</f>
        <v>225000</v>
      </c>
      <c r="AT13" s="147">
        <v>0.15</v>
      </c>
    </row>
    <row r="14" spans="3:52" ht="14" thickBot="1" x14ac:dyDescent="0.2">
      <c r="C14" s="28" t="s">
        <v>11</v>
      </c>
      <c r="E14" s="81">
        <f>+E7*AS14</f>
        <v>5069.9999999999991</v>
      </c>
      <c r="F14" s="24">
        <f>+E14/E15</f>
        <v>4.9999999999999989E-2</v>
      </c>
      <c r="H14" s="81">
        <f>+H7*AS14</f>
        <v>5122.5</v>
      </c>
      <c r="I14" s="5">
        <f t="shared" ref="I14" si="1">F14</f>
        <v>4.9999999999999989E-2</v>
      </c>
      <c r="K14" s="81">
        <f>+K7*AS14</f>
        <v>5932.5</v>
      </c>
      <c r="L14" s="5">
        <f t="shared" ref="L14" si="2">+F14</f>
        <v>4.9999999999999989E-2</v>
      </c>
      <c r="N14" s="81">
        <f>+N7*AS14</f>
        <v>5730</v>
      </c>
      <c r="O14" s="5">
        <f t="shared" ref="O14" si="3">+F14</f>
        <v>4.9999999999999989E-2</v>
      </c>
      <c r="P14" s="22"/>
      <c r="Q14" s="81">
        <f>+Q7*AS14</f>
        <v>6502.5</v>
      </c>
      <c r="R14" s="5">
        <f t="shared" ref="R14" si="4">O14</f>
        <v>4.9999999999999989E-2</v>
      </c>
      <c r="T14" s="81">
        <f>+T7*AS14</f>
        <v>6840</v>
      </c>
      <c r="U14" s="5">
        <f t="shared" ref="U14" si="5">R14</f>
        <v>4.9999999999999989E-2</v>
      </c>
      <c r="W14" s="81">
        <f>+W7*AS14</f>
        <v>7297.5</v>
      </c>
      <c r="X14" s="5">
        <f t="shared" ref="X14" si="6">U14</f>
        <v>4.9999999999999989E-2</v>
      </c>
      <c r="Z14" s="81">
        <f>+Z7*AS14</f>
        <v>7222.5</v>
      </c>
      <c r="AA14" s="5">
        <f t="shared" ref="AA14" si="7">X14</f>
        <v>4.9999999999999989E-2</v>
      </c>
      <c r="AC14" s="81">
        <f>+AC7*AS14</f>
        <v>6307.5</v>
      </c>
      <c r="AD14" s="5">
        <f t="shared" ref="AD14" si="8">AA14</f>
        <v>4.9999999999999989E-2</v>
      </c>
      <c r="AF14" s="81">
        <f>+AF7*AS14</f>
        <v>6300</v>
      </c>
      <c r="AG14" s="5">
        <f t="shared" ref="AG14" si="9">AD14</f>
        <v>4.9999999999999989E-2</v>
      </c>
      <c r="AI14" s="81">
        <f>+AI7*AS14</f>
        <v>5947.5</v>
      </c>
      <c r="AJ14" s="5">
        <f t="shared" ref="AJ14" si="10">AG14</f>
        <v>4.9999999999999989E-2</v>
      </c>
      <c r="AL14" s="81">
        <f>+AL7*AS14</f>
        <v>6727.5</v>
      </c>
      <c r="AM14" s="5">
        <f t="shared" ref="AM14" si="11">AJ14</f>
        <v>4.9999999999999989E-2</v>
      </c>
      <c r="AP14" s="82">
        <f t="shared" si="0"/>
        <v>75000</v>
      </c>
      <c r="AQ14" s="26">
        <f>+AP14/AP15</f>
        <v>0.05</v>
      </c>
      <c r="AS14" s="131">
        <f>+AT14*AV12</f>
        <v>75000</v>
      </c>
      <c r="AT14" s="147">
        <v>0.05</v>
      </c>
      <c r="AV14" s="58"/>
    </row>
    <row r="15" spans="3:52" ht="14" thickBot="1" x14ac:dyDescent="0.2">
      <c r="C15" s="29" t="s">
        <v>12</v>
      </c>
      <c r="D15" s="30"/>
      <c r="E15" s="31">
        <f>+SUM(E11:E14)</f>
        <v>101400</v>
      </c>
      <c r="F15" s="32">
        <f>SUM(F11:F14)</f>
        <v>1</v>
      </c>
      <c r="G15" s="33"/>
      <c r="H15" s="31">
        <f>+SUM(H11:H14)</f>
        <v>102450</v>
      </c>
      <c r="I15" s="34">
        <f>SUM(I11:I14)</f>
        <v>1</v>
      </c>
      <c r="J15" s="30"/>
      <c r="K15" s="31">
        <f>+SUM(K11:K14)</f>
        <v>118650</v>
      </c>
      <c r="L15" s="32">
        <f>SUM(L11:L14)</f>
        <v>1</v>
      </c>
      <c r="M15" s="30"/>
      <c r="N15" s="31">
        <f>+SUM(N11:N14)</f>
        <v>114600</v>
      </c>
      <c r="O15" s="32">
        <f>SUM(O11:O14)</f>
        <v>1</v>
      </c>
      <c r="P15" s="33"/>
      <c r="Q15" s="31">
        <f>+SUM(Q11:Q14)</f>
        <v>130050</v>
      </c>
      <c r="R15" s="32">
        <f>SUM(R11:R14)</f>
        <v>1</v>
      </c>
      <c r="S15" s="30"/>
      <c r="T15" s="31">
        <f>+SUM(T11:T14)</f>
        <v>136800</v>
      </c>
      <c r="U15" s="32">
        <f>SUM(U11:U14)</f>
        <v>1</v>
      </c>
      <c r="V15" s="35"/>
      <c r="W15" s="31">
        <f>+SUM(W11:W14)</f>
        <v>145950</v>
      </c>
      <c r="X15" s="32">
        <f>SUM(X11:X14)</f>
        <v>1</v>
      </c>
      <c r="Y15" s="35"/>
      <c r="Z15" s="31">
        <f>+SUM(Z11:Z14)</f>
        <v>144450</v>
      </c>
      <c r="AA15" s="32">
        <f>SUM(AA11:AA14)</f>
        <v>1</v>
      </c>
      <c r="AB15" s="35"/>
      <c r="AC15" s="31">
        <f>+SUM(AC11:AC14)</f>
        <v>126150</v>
      </c>
      <c r="AD15" s="32">
        <f>SUM(AD11:AD14)</f>
        <v>1</v>
      </c>
      <c r="AE15" s="35"/>
      <c r="AF15" s="31">
        <f>+SUM(AF11:AF14)</f>
        <v>126000</v>
      </c>
      <c r="AG15" s="32">
        <f>SUM(AG11:AG14)</f>
        <v>1</v>
      </c>
      <c r="AH15" s="35"/>
      <c r="AI15" s="31">
        <f>+SUM(AI11:AI14)</f>
        <v>118950</v>
      </c>
      <c r="AJ15" s="32">
        <f>SUM(AJ11:AJ14)</f>
        <v>1</v>
      </c>
      <c r="AK15" s="35"/>
      <c r="AL15" s="31">
        <f>+SUM(AL11:AL14)</f>
        <v>134550</v>
      </c>
      <c r="AM15" s="32">
        <f>SUM(AM11:AM14)</f>
        <v>1</v>
      </c>
      <c r="AN15" s="35"/>
      <c r="AO15" s="35"/>
      <c r="AP15" s="36">
        <f t="shared" si="0"/>
        <v>1500000</v>
      </c>
      <c r="AQ15" s="32">
        <f>SUM(AQ11:AQ14)</f>
        <v>1</v>
      </c>
      <c r="AR15" s="30"/>
      <c r="AS15" s="94">
        <f>SUM(AS11:AS14)</f>
        <v>1500000</v>
      </c>
      <c r="AT15" s="93">
        <f>SUM(AT11:AT14)</f>
        <v>1</v>
      </c>
      <c r="AU15" s="30"/>
      <c r="AV15" s="30"/>
      <c r="AW15" s="30"/>
      <c r="AX15" s="30"/>
      <c r="AY15" s="30"/>
      <c r="AZ15" s="30"/>
    </row>
    <row r="16" spans="3:52" x14ac:dyDescent="0.15">
      <c r="C16" s="37"/>
      <c r="E16" s="38"/>
      <c r="F16" s="5"/>
      <c r="H16" s="38"/>
      <c r="I16" s="5"/>
      <c r="K16" s="38"/>
      <c r="L16" s="5"/>
      <c r="N16" s="38"/>
      <c r="O16" s="5"/>
      <c r="P16" s="22"/>
      <c r="Q16" s="38"/>
      <c r="R16" s="5"/>
      <c r="T16" s="38"/>
      <c r="U16" s="5"/>
      <c r="W16" s="38"/>
      <c r="X16" s="5"/>
      <c r="Z16" s="38"/>
      <c r="AA16" s="5"/>
      <c r="AC16" s="38"/>
      <c r="AD16" s="5"/>
      <c r="AF16" s="38"/>
      <c r="AG16" s="5"/>
      <c r="AI16" s="38"/>
      <c r="AJ16" s="5"/>
      <c r="AL16" s="38"/>
      <c r="AM16" s="5"/>
      <c r="AP16" s="39"/>
      <c r="AQ16" s="26"/>
      <c r="AS16" s="132"/>
      <c r="AT16" s="89"/>
    </row>
    <row r="17" spans="2:52" x14ac:dyDescent="0.15">
      <c r="B17" s="58"/>
      <c r="C17" s="40" t="s">
        <v>313</v>
      </c>
      <c r="D17" s="41"/>
      <c r="E17" s="85">
        <f>+E7*AS17</f>
        <v>40559.999999999993</v>
      </c>
      <c r="F17" s="86">
        <f>+E17/E15</f>
        <v>0.39999999999999991</v>
      </c>
      <c r="G17" s="87"/>
      <c r="H17" s="85">
        <f>+H7*AS17</f>
        <v>40980</v>
      </c>
      <c r="I17" s="86">
        <f>H$17/H$15</f>
        <v>0.4</v>
      </c>
      <c r="J17" s="87"/>
      <c r="K17" s="85">
        <f>+K7*AS17</f>
        <v>47460</v>
      </c>
      <c r="L17" s="86">
        <f>K$17/K$15</f>
        <v>0.4</v>
      </c>
      <c r="M17" s="87"/>
      <c r="N17" s="85">
        <f>+N7*AS17</f>
        <v>45840</v>
      </c>
      <c r="O17" s="86">
        <f>N$17/N$15</f>
        <v>0.4</v>
      </c>
      <c r="P17" s="87"/>
      <c r="Q17" s="85">
        <f>+Q7*AS17</f>
        <v>52020</v>
      </c>
      <c r="R17" s="86">
        <f>Q$17/Q$15</f>
        <v>0.4</v>
      </c>
      <c r="S17" s="87"/>
      <c r="T17" s="85">
        <f>+T7*AS17</f>
        <v>54720</v>
      </c>
      <c r="U17" s="86">
        <f>T$17/T$15</f>
        <v>0.4</v>
      </c>
      <c r="V17" s="87"/>
      <c r="W17" s="85">
        <f>+W7*AS17</f>
        <v>58380</v>
      </c>
      <c r="X17" s="86">
        <f>W$17/W$15</f>
        <v>0.4</v>
      </c>
      <c r="Y17" s="87"/>
      <c r="Z17" s="85">
        <f>+Z7*AS17</f>
        <v>57780</v>
      </c>
      <c r="AA17" s="86">
        <f>Z$17/Z$15</f>
        <v>0.4</v>
      </c>
      <c r="AB17" s="87"/>
      <c r="AC17" s="85">
        <f>+AC7*AS17</f>
        <v>50460</v>
      </c>
      <c r="AD17" s="86">
        <f>AC$17/AC$15</f>
        <v>0.4</v>
      </c>
      <c r="AE17" s="87"/>
      <c r="AF17" s="85">
        <f>+AF7*AS17</f>
        <v>50400</v>
      </c>
      <c r="AG17" s="86">
        <f>AF$17/AF$15</f>
        <v>0.4</v>
      </c>
      <c r="AH17" s="87"/>
      <c r="AI17" s="85">
        <f>+AI7*AS17</f>
        <v>47580</v>
      </c>
      <c r="AJ17" s="86">
        <f>AI$17/AI$15</f>
        <v>0.4</v>
      </c>
      <c r="AK17" s="87"/>
      <c r="AL17" s="85">
        <f>+AL7*AS17</f>
        <v>53820</v>
      </c>
      <c r="AM17" s="86">
        <f>AL$17/AL$15</f>
        <v>0.4</v>
      </c>
      <c r="AN17" s="87"/>
      <c r="AO17" s="87"/>
      <c r="AP17" s="42">
        <f>+$AL17+$AI17+$AF17+$AC17+$Z17+$W17+$T17+$Q17+$N17+$K17+$H17+$E17</f>
        <v>600000</v>
      </c>
      <c r="AQ17" s="88">
        <f>AP$17/AP$15</f>
        <v>0.4</v>
      </c>
      <c r="AS17" s="133">
        <f>+AT17*AV12</f>
        <v>600000</v>
      </c>
      <c r="AT17" s="148">
        <v>0.4</v>
      </c>
    </row>
    <row r="18" spans="2:52" x14ac:dyDescent="0.15">
      <c r="C18" s="27"/>
      <c r="E18" s="38"/>
      <c r="F18" s="5"/>
      <c r="H18" s="38"/>
      <c r="I18" s="5"/>
      <c r="K18" s="38"/>
      <c r="L18" s="5"/>
      <c r="N18" s="38"/>
      <c r="O18" s="5"/>
      <c r="P18" s="22"/>
      <c r="Q18" s="38"/>
      <c r="R18" s="5"/>
      <c r="T18" s="38"/>
      <c r="U18" s="5"/>
      <c r="W18" s="38"/>
      <c r="X18" s="5"/>
      <c r="Z18" s="38"/>
      <c r="AA18" s="5"/>
      <c r="AC18" s="38"/>
      <c r="AD18" s="5"/>
      <c r="AF18" s="38"/>
      <c r="AG18" s="5"/>
      <c r="AI18" s="38"/>
      <c r="AJ18" s="5"/>
      <c r="AL18" s="38"/>
      <c r="AM18" s="5"/>
      <c r="AP18" s="39"/>
      <c r="AQ18" s="26"/>
      <c r="AS18" s="132"/>
      <c r="AT18" s="89"/>
    </row>
    <row r="19" spans="2:52" x14ac:dyDescent="0.15">
      <c r="C19" s="138" t="s">
        <v>312</v>
      </c>
      <c r="D19" s="139"/>
      <c r="E19" s="140" t="s">
        <v>0</v>
      </c>
      <c r="F19" s="89"/>
      <c r="G19" s="139"/>
      <c r="H19" s="92"/>
      <c r="I19" s="89"/>
      <c r="J19" s="139"/>
      <c r="K19" s="92"/>
      <c r="L19" s="89"/>
      <c r="M19" s="139"/>
      <c r="N19" s="92"/>
      <c r="O19" s="89"/>
      <c r="P19" s="139"/>
      <c r="Q19" s="92"/>
      <c r="R19" s="89"/>
      <c r="S19" s="139"/>
      <c r="T19" s="92"/>
      <c r="U19" s="89"/>
      <c r="V19" s="139"/>
      <c r="W19" s="92"/>
      <c r="X19" s="89"/>
      <c r="Y19" s="139"/>
      <c r="Z19" s="92"/>
      <c r="AA19" s="89"/>
      <c r="AB19" s="139"/>
      <c r="AC19" s="92"/>
      <c r="AD19" s="89"/>
      <c r="AE19" s="139"/>
      <c r="AF19" s="92"/>
      <c r="AG19" s="89"/>
      <c r="AH19" s="139"/>
      <c r="AI19" s="92"/>
      <c r="AJ19" s="89"/>
      <c r="AK19" s="139"/>
      <c r="AL19" s="92"/>
      <c r="AM19" s="89"/>
      <c r="AP19" s="39"/>
      <c r="AQ19" s="26"/>
      <c r="AS19" s="132"/>
      <c r="AT19" s="89"/>
    </row>
    <row r="20" spans="2:52" x14ac:dyDescent="0.15">
      <c r="C20" s="141" t="s">
        <v>13</v>
      </c>
      <c r="D20" s="139"/>
      <c r="E20" s="132">
        <f>+E22/1.15</f>
        <v>30860.869565217392</v>
      </c>
      <c r="F20" s="142">
        <f>E$20/E$15</f>
        <v>0.30434782608695654</v>
      </c>
      <c r="G20" s="143"/>
      <c r="H20" s="132">
        <f>+H22/1.15</f>
        <v>31180.4347826087</v>
      </c>
      <c r="I20" s="142">
        <f>+H20/H15</f>
        <v>0.30434782608695654</v>
      </c>
      <c r="J20" s="143"/>
      <c r="K20" s="132">
        <f>+K22/1.15</f>
        <v>36110.869565217392</v>
      </c>
      <c r="L20" s="142">
        <f>K$20/K$15</f>
        <v>0.30434782608695654</v>
      </c>
      <c r="M20" s="143"/>
      <c r="N20" s="132">
        <f>+N22/1.15</f>
        <v>34878.260869565223</v>
      </c>
      <c r="O20" s="142">
        <f>N$20/N$15</f>
        <v>0.3043478260869566</v>
      </c>
      <c r="P20" s="143"/>
      <c r="Q20" s="132">
        <f>+Q22/1.15</f>
        <v>39580.434782608696</v>
      </c>
      <c r="R20" s="142">
        <f>Q$20/Q$15</f>
        <v>0.30434782608695654</v>
      </c>
      <c r="S20" s="143"/>
      <c r="T20" s="132">
        <f>+T22/1.15</f>
        <v>41634.782608695656</v>
      </c>
      <c r="U20" s="142">
        <f>T$20/T$15</f>
        <v>0.30434782608695654</v>
      </c>
      <c r="V20" s="143"/>
      <c r="W20" s="132">
        <f>+W22/1.15</f>
        <v>44419.565217391311</v>
      </c>
      <c r="X20" s="142">
        <f>W$20/W$15</f>
        <v>0.3043478260869566</v>
      </c>
      <c r="Y20" s="143"/>
      <c r="Z20" s="132">
        <f>+Z22/1.15</f>
        <v>43963.043478260872</v>
      </c>
      <c r="AA20" s="142">
        <f>Z$20/Z$15</f>
        <v>0.30434782608695654</v>
      </c>
      <c r="AB20" s="143"/>
      <c r="AC20" s="132">
        <f>+AC22/1.15</f>
        <v>38393.478260869568</v>
      </c>
      <c r="AD20" s="142">
        <f>AC$20/AC$15</f>
        <v>0.30434782608695654</v>
      </c>
      <c r="AE20" s="143"/>
      <c r="AF20" s="132">
        <f>+AF22/1.15</f>
        <v>38347.826086956527</v>
      </c>
      <c r="AG20" s="142">
        <f>AF$20/AF$15</f>
        <v>0.30434782608695654</v>
      </c>
      <c r="AH20" s="143"/>
      <c r="AI20" s="132">
        <f>+AI22/1.15</f>
        <v>36202.17391304348</v>
      </c>
      <c r="AJ20" s="142">
        <f>AI$20/AI$15</f>
        <v>0.30434782608695654</v>
      </c>
      <c r="AK20" s="143"/>
      <c r="AL20" s="132">
        <f>+AL22/1.15</f>
        <v>40950</v>
      </c>
      <c r="AM20" s="89">
        <f>AL$20/AL$15</f>
        <v>0.30434782608695654</v>
      </c>
      <c r="AP20" s="39">
        <f>+$AL20+$AI20+$AF20+$AC20+$Z20+$W20+$T20+$Q20+$N20+$K20+$H20+$E20</f>
        <v>456521.73913043487</v>
      </c>
      <c r="AQ20" s="26">
        <f>AP$20/AP$15</f>
        <v>0.3043478260869566</v>
      </c>
      <c r="AS20" s="132">
        <f>+AS22/1.15</f>
        <v>456521.73913043481</v>
      </c>
      <c r="AT20" s="89">
        <f>+AS20/AS15</f>
        <v>0.30434782608695654</v>
      </c>
    </row>
    <row r="21" spans="2:52" ht="14" thickBot="1" x14ac:dyDescent="0.2">
      <c r="C21" s="144" t="s">
        <v>14</v>
      </c>
      <c r="D21" s="145"/>
      <c r="E21" s="146">
        <f>0.15*E20</f>
        <v>4629.130434782609</v>
      </c>
      <c r="F21" s="90">
        <f>E$21/E$15</f>
        <v>4.5652173913043478E-2</v>
      </c>
      <c r="G21" s="145"/>
      <c r="H21" s="146">
        <f>0.15*H20</f>
        <v>4677.0652173913049</v>
      </c>
      <c r="I21" s="90">
        <f>H$21/H$15</f>
        <v>4.5652173913043485E-2</v>
      </c>
      <c r="J21" s="145"/>
      <c r="K21" s="146">
        <f>0.15*K20</f>
        <v>5416.630434782609</v>
      </c>
      <c r="L21" s="90">
        <f>K$21/K$15</f>
        <v>4.5652173913043478E-2</v>
      </c>
      <c r="M21" s="145"/>
      <c r="N21" s="146">
        <f>0.15*N20</f>
        <v>5231.739130434783</v>
      </c>
      <c r="O21" s="90">
        <f>N$21/N$15</f>
        <v>4.5652173913043478E-2</v>
      </c>
      <c r="P21" s="145"/>
      <c r="Q21" s="146">
        <f>0.15*Q20</f>
        <v>5937.065217391304</v>
      </c>
      <c r="R21" s="90">
        <f>Q$21/Q$15</f>
        <v>4.5652173913043478E-2</v>
      </c>
      <c r="S21" s="145"/>
      <c r="T21" s="146">
        <f>0.15*T20</f>
        <v>6245.217391304348</v>
      </c>
      <c r="U21" s="90">
        <f>T$21/T$15</f>
        <v>4.5652173913043478E-2</v>
      </c>
      <c r="V21" s="145"/>
      <c r="W21" s="146">
        <f>0.15*W20</f>
        <v>6662.9347826086969</v>
      </c>
      <c r="X21" s="90">
        <f>W$21/W$15</f>
        <v>4.5652173913043485E-2</v>
      </c>
      <c r="Y21" s="145"/>
      <c r="Z21" s="146">
        <f>0.15*Z20</f>
        <v>6594.4565217391309</v>
      </c>
      <c r="AA21" s="90">
        <f>Z$21/Z$15</f>
        <v>4.5652173913043478E-2</v>
      </c>
      <c r="AB21" s="145"/>
      <c r="AC21" s="146">
        <f>0.15*AC20</f>
        <v>5759.021739130435</v>
      </c>
      <c r="AD21" s="90">
        <f>AC$21/AC$15</f>
        <v>4.5652173913043478E-2</v>
      </c>
      <c r="AE21" s="145"/>
      <c r="AF21" s="146">
        <f>0.15*AF20</f>
        <v>5752.1739130434789</v>
      </c>
      <c r="AG21" s="90">
        <f>AF$21/AF$15</f>
        <v>4.5652173913043485E-2</v>
      </c>
      <c r="AH21" s="145"/>
      <c r="AI21" s="146">
        <f>0.15*AI20</f>
        <v>5430.326086956522</v>
      </c>
      <c r="AJ21" s="90">
        <f>AI$21/AI$15</f>
        <v>4.5652173913043478E-2</v>
      </c>
      <c r="AK21" s="145"/>
      <c r="AL21" s="146">
        <f>0.15*AL20</f>
        <v>6142.5</v>
      </c>
      <c r="AM21" s="90">
        <f>AL$21/AL$15</f>
        <v>4.5652173913043478E-2</v>
      </c>
      <c r="AN21" s="44"/>
      <c r="AO21" s="44"/>
      <c r="AP21" s="39">
        <f>+$AL21+$AI21+$AF21+$AC21+$Z21+$W21+$T21+$Q21+$N21+$K21+$H21+$E21</f>
        <v>68478.260869565216</v>
      </c>
      <c r="AQ21" s="45">
        <f>AP$21/AP$15</f>
        <v>4.5652173913043478E-2</v>
      </c>
      <c r="AS21" s="132">
        <f>+AT21*AS15</f>
        <v>68478.260869565216</v>
      </c>
      <c r="AT21" s="90">
        <f>+AQ21</f>
        <v>4.5652173913043478E-2</v>
      </c>
    </row>
    <row r="22" spans="2:52" x14ac:dyDescent="0.15">
      <c r="C22" s="46" t="s">
        <v>15</v>
      </c>
      <c r="D22" s="47"/>
      <c r="E22" s="48">
        <f>+F22*E15</f>
        <v>35490</v>
      </c>
      <c r="F22" s="49">
        <f>+AT22</f>
        <v>0.35</v>
      </c>
      <c r="G22" s="47"/>
      <c r="H22" s="48">
        <f>+I22*H15</f>
        <v>35857.5</v>
      </c>
      <c r="I22" s="49">
        <f>+F22</f>
        <v>0.35</v>
      </c>
      <c r="J22" s="47"/>
      <c r="K22" s="48">
        <f>+L22*K15</f>
        <v>41527.5</v>
      </c>
      <c r="L22" s="49">
        <f>+I22</f>
        <v>0.35</v>
      </c>
      <c r="M22" s="47"/>
      <c r="N22" s="48">
        <f>+O22*N15</f>
        <v>40110</v>
      </c>
      <c r="O22" s="49">
        <f>+L22</f>
        <v>0.35</v>
      </c>
      <c r="P22" s="50"/>
      <c r="Q22" s="48">
        <f>+R22*Q15</f>
        <v>45517.5</v>
      </c>
      <c r="R22" s="49">
        <f>+O22</f>
        <v>0.35</v>
      </c>
      <c r="S22" s="47"/>
      <c r="T22" s="48">
        <f>+U22*T15</f>
        <v>47880</v>
      </c>
      <c r="U22" s="49">
        <f>+R22</f>
        <v>0.35</v>
      </c>
      <c r="V22" s="47"/>
      <c r="W22" s="48">
        <f>+X22*W15</f>
        <v>51082.5</v>
      </c>
      <c r="X22" s="49">
        <f>+U22</f>
        <v>0.35</v>
      </c>
      <c r="Y22" s="47"/>
      <c r="Z22" s="48">
        <f>+AA22*Z15</f>
        <v>50557.5</v>
      </c>
      <c r="AA22" s="49">
        <f>+X22</f>
        <v>0.35</v>
      </c>
      <c r="AB22" s="47"/>
      <c r="AC22" s="48">
        <f>+AD22*AC15</f>
        <v>44152.5</v>
      </c>
      <c r="AD22" s="49">
        <f>+AA22</f>
        <v>0.35</v>
      </c>
      <c r="AE22" s="47"/>
      <c r="AF22" s="48">
        <f>+AG22*AF15</f>
        <v>44100</v>
      </c>
      <c r="AG22" s="49">
        <f>+AD22</f>
        <v>0.35</v>
      </c>
      <c r="AH22" s="47"/>
      <c r="AI22" s="48">
        <f>+AJ22*AI15</f>
        <v>41632.5</v>
      </c>
      <c r="AJ22" s="49">
        <f>+AG22</f>
        <v>0.35</v>
      </c>
      <c r="AK22" s="47"/>
      <c r="AL22" s="48">
        <f>+AM22*AL15</f>
        <v>47092.5</v>
      </c>
      <c r="AM22" s="49">
        <f>+AJ22</f>
        <v>0.35</v>
      </c>
      <c r="AN22" s="47"/>
      <c r="AO22" s="47"/>
      <c r="AP22" s="51">
        <f>+$AL22+$AI22+$AF22+$AC22+$Z22+$W22+$T22+$Q22+$N22+$K22+$H22+$E22</f>
        <v>525000</v>
      </c>
      <c r="AQ22" s="52">
        <f>AP$22/AP$15</f>
        <v>0.35</v>
      </c>
      <c r="AS22" s="134">
        <f>+AT22*AS15</f>
        <v>525000</v>
      </c>
      <c r="AT22" s="148">
        <v>0.35</v>
      </c>
    </row>
    <row r="23" spans="2:52" x14ac:dyDescent="0.15">
      <c r="C23" s="27"/>
      <c r="E23" s="38"/>
      <c r="F23" s="5"/>
      <c r="H23" s="38"/>
      <c r="I23" s="5"/>
      <c r="K23" s="38"/>
      <c r="L23" s="5"/>
      <c r="N23" s="38"/>
      <c r="O23" s="5"/>
      <c r="P23" s="22"/>
      <c r="Q23" s="38"/>
      <c r="R23" s="5"/>
      <c r="T23" s="38"/>
      <c r="U23" s="5"/>
      <c r="W23" s="38"/>
      <c r="X23" s="5"/>
      <c r="Z23" s="38"/>
      <c r="AA23" s="5"/>
      <c r="AC23" s="38"/>
      <c r="AD23" s="5"/>
      <c r="AF23" s="38"/>
      <c r="AG23" s="5"/>
      <c r="AI23" s="38"/>
      <c r="AJ23" s="5"/>
      <c r="AL23" s="38"/>
      <c r="AM23" s="5"/>
      <c r="AP23" s="39"/>
      <c r="AQ23" s="26"/>
      <c r="AS23" s="132"/>
      <c r="AT23" s="89"/>
    </row>
    <row r="24" spans="2:52" x14ac:dyDescent="0.15">
      <c r="C24" s="46" t="s">
        <v>16</v>
      </c>
      <c r="D24" s="47"/>
      <c r="E24" s="48">
        <f>E17+E22</f>
        <v>76050</v>
      </c>
      <c r="F24" s="49">
        <f>E$24/E$15</f>
        <v>0.75</v>
      </c>
      <c r="G24" s="47"/>
      <c r="H24" s="48">
        <f>H17+H22</f>
        <v>76837.5</v>
      </c>
      <c r="I24" s="49">
        <f>H$24/H$15</f>
        <v>0.75</v>
      </c>
      <c r="J24" s="47"/>
      <c r="K24" s="48">
        <f>K17+K22</f>
        <v>88987.5</v>
      </c>
      <c r="L24" s="49">
        <f>K$24/K$15</f>
        <v>0.75</v>
      </c>
      <c r="M24" s="47"/>
      <c r="N24" s="48">
        <f>N17+N22</f>
        <v>85950</v>
      </c>
      <c r="O24" s="49">
        <f>N$24/N$15</f>
        <v>0.75</v>
      </c>
      <c r="P24" s="50"/>
      <c r="Q24" s="48">
        <f>Q17+Q22</f>
        <v>97537.5</v>
      </c>
      <c r="R24" s="49">
        <f>Q$24/Q$15</f>
        <v>0.75</v>
      </c>
      <c r="S24" s="47"/>
      <c r="T24" s="48">
        <f>T17+T22</f>
        <v>102600</v>
      </c>
      <c r="U24" s="49">
        <f>T$24/T$15</f>
        <v>0.75</v>
      </c>
      <c r="V24" s="47"/>
      <c r="W24" s="48">
        <f>W17+W22</f>
        <v>109462.5</v>
      </c>
      <c r="X24" s="49">
        <f>W$24/W$15</f>
        <v>0.75</v>
      </c>
      <c r="Y24" s="47"/>
      <c r="Z24" s="48">
        <f>Z17+Z22</f>
        <v>108337.5</v>
      </c>
      <c r="AA24" s="49">
        <f>Z$24/Z$15</f>
        <v>0.75</v>
      </c>
      <c r="AB24" s="47"/>
      <c r="AC24" s="48">
        <f>AC17+AC22</f>
        <v>94612.5</v>
      </c>
      <c r="AD24" s="49">
        <f>AC$24/AC$15</f>
        <v>0.75</v>
      </c>
      <c r="AE24" s="47"/>
      <c r="AF24" s="48">
        <f>AF17+AF22</f>
        <v>94500</v>
      </c>
      <c r="AG24" s="49">
        <f>AF$24/AF$15</f>
        <v>0.75</v>
      </c>
      <c r="AH24" s="47"/>
      <c r="AI24" s="48">
        <f>AI17+AI22</f>
        <v>89212.5</v>
      </c>
      <c r="AJ24" s="49">
        <f>AI$24/AI$15</f>
        <v>0.75</v>
      </c>
      <c r="AK24" s="47"/>
      <c r="AL24" s="48">
        <f>AL17+AL22</f>
        <v>100912.5</v>
      </c>
      <c r="AM24" s="49">
        <f>AL$24/AL$15</f>
        <v>0.75</v>
      </c>
      <c r="AN24" s="47"/>
      <c r="AO24" s="47"/>
      <c r="AP24" s="53">
        <f>+$AL24+$AI24+$AF24+$AC24+$Z24+$W24+$T24+$Q24+$N24+$K24+$H24+$E24</f>
        <v>1125000</v>
      </c>
      <c r="AQ24" s="52">
        <f>AP$24/AP$15</f>
        <v>0.75</v>
      </c>
      <c r="AR24" s="54"/>
      <c r="AS24" s="135">
        <f>+AT24*AS15</f>
        <v>1125000</v>
      </c>
      <c r="AT24" s="91">
        <f>+AT17+AT22</f>
        <v>0.75</v>
      </c>
    </row>
    <row r="25" spans="2:52" x14ac:dyDescent="0.15">
      <c r="C25" s="27"/>
      <c r="E25" s="38"/>
      <c r="F25" s="5"/>
      <c r="H25" s="38"/>
      <c r="I25" s="5"/>
      <c r="K25" s="38"/>
      <c r="L25" s="5"/>
      <c r="N25" s="38"/>
      <c r="O25" s="5"/>
      <c r="P25" s="22"/>
      <c r="Q25" s="38"/>
      <c r="R25" s="5"/>
      <c r="T25" s="38"/>
      <c r="U25" s="5"/>
      <c r="W25" s="38"/>
      <c r="X25" s="5"/>
      <c r="Z25" s="38"/>
      <c r="AA25" s="5"/>
      <c r="AC25" s="38"/>
      <c r="AD25" s="5"/>
      <c r="AF25" s="38"/>
      <c r="AG25" s="5"/>
      <c r="AI25" s="38"/>
      <c r="AJ25" s="5"/>
      <c r="AL25" s="38"/>
      <c r="AM25" s="5"/>
      <c r="AP25" s="39"/>
      <c r="AQ25" s="26"/>
      <c r="AS25" s="132"/>
      <c r="AT25" s="89"/>
    </row>
    <row r="26" spans="2:52" x14ac:dyDescent="0.15">
      <c r="C26" s="55" t="s">
        <v>17</v>
      </c>
      <c r="D26" s="30"/>
      <c r="E26" s="56">
        <f>E15-E24</f>
        <v>25350</v>
      </c>
      <c r="F26" s="32">
        <f>E$26/E$15</f>
        <v>0.25</v>
      </c>
      <c r="G26" s="33"/>
      <c r="H26" s="56">
        <f>H15-H24</f>
        <v>25612.5</v>
      </c>
      <c r="I26" s="32">
        <f>H$26/H$15</f>
        <v>0.25</v>
      </c>
      <c r="J26" s="30"/>
      <c r="K26" s="56">
        <f>K15-K24</f>
        <v>29662.5</v>
      </c>
      <c r="L26" s="32">
        <f>K$26/K$15</f>
        <v>0.25</v>
      </c>
      <c r="M26" s="30"/>
      <c r="N26" s="56">
        <f>N15-N24</f>
        <v>28650</v>
      </c>
      <c r="O26" s="32">
        <f>N$26/N$15</f>
        <v>0.25</v>
      </c>
      <c r="P26" s="33"/>
      <c r="Q26" s="56">
        <f>Q15-Q24</f>
        <v>32512.5</v>
      </c>
      <c r="R26" s="32">
        <f>Q$26/Q$15</f>
        <v>0.25</v>
      </c>
      <c r="S26" s="30"/>
      <c r="T26" s="56">
        <f>T15-T24</f>
        <v>34200</v>
      </c>
      <c r="U26" s="32">
        <f>T$26/T$15</f>
        <v>0.25</v>
      </c>
      <c r="V26" s="35"/>
      <c r="W26" s="56">
        <f>W15-W24</f>
        <v>36487.5</v>
      </c>
      <c r="X26" s="32">
        <f>W$26/W$15</f>
        <v>0.25</v>
      </c>
      <c r="Y26" s="35"/>
      <c r="Z26" s="56">
        <f>Z15-Z24</f>
        <v>36112.5</v>
      </c>
      <c r="AA26" s="32">
        <f>Z$26/Z$15</f>
        <v>0.25</v>
      </c>
      <c r="AB26" s="35"/>
      <c r="AC26" s="56">
        <f>AC15-AC24</f>
        <v>31537.5</v>
      </c>
      <c r="AD26" s="32">
        <f>AC$26/AC$15</f>
        <v>0.25</v>
      </c>
      <c r="AE26" s="35"/>
      <c r="AF26" s="56">
        <f>AF15-AF24</f>
        <v>31500</v>
      </c>
      <c r="AG26" s="32">
        <f>AF$26/AF$15</f>
        <v>0.25</v>
      </c>
      <c r="AH26" s="35"/>
      <c r="AI26" s="56">
        <f>AI15-AI24</f>
        <v>29737.5</v>
      </c>
      <c r="AJ26" s="32">
        <f>AI$26/AI$15</f>
        <v>0.25</v>
      </c>
      <c r="AK26" s="35"/>
      <c r="AL26" s="56">
        <f>AL15-AL24</f>
        <v>33637.5</v>
      </c>
      <c r="AM26" s="32">
        <f>AL$26/AL$15</f>
        <v>0.25</v>
      </c>
      <c r="AN26" s="35"/>
      <c r="AO26" s="35"/>
      <c r="AP26" s="36">
        <f>+$AL26+$AI26+$AF26+$AC26+$Z26+$W26+$T26+$Q26+$N26+$K26+$H26+$E26</f>
        <v>375000</v>
      </c>
      <c r="AQ26" s="32">
        <f>AP$26/AP$15</f>
        <v>0.25</v>
      </c>
      <c r="AR26" s="35"/>
      <c r="AS26" s="94">
        <f>+AS15-AS24</f>
        <v>375000</v>
      </c>
      <c r="AT26" s="93">
        <f>AS$26/AS$15</f>
        <v>0.25</v>
      </c>
      <c r="AU26" s="30"/>
      <c r="AV26" s="30"/>
      <c r="AW26" s="30"/>
      <c r="AX26" s="30"/>
      <c r="AY26" s="30"/>
      <c r="AZ26" s="30"/>
    </row>
    <row r="27" spans="2:52" x14ac:dyDescent="0.15">
      <c r="C27" s="27"/>
      <c r="E27" s="38"/>
      <c r="F27" s="5"/>
      <c r="H27" s="38"/>
      <c r="I27" s="5"/>
      <c r="K27" s="38"/>
      <c r="L27" s="5"/>
      <c r="N27" s="38"/>
      <c r="O27" s="5"/>
      <c r="P27" s="22"/>
      <c r="Q27" s="38"/>
      <c r="R27" s="5"/>
      <c r="T27" s="38"/>
      <c r="U27" s="5"/>
      <c r="W27" s="38"/>
      <c r="X27" s="5"/>
      <c r="Z27" s="38"/>
      <c r="AA27" s="5"/>
      <c r="AC27" s="38"/>
      <c r="AD27" s="5"/>
      <c r="AF27" s="38"/>
      <c r="AG27" s="5"/>
      <c r="AI27" s="38"/>
      <c r="AJ27" s="5"/>
      <c r="AL27" s="38"/>
      <c r="AM27" s="5"/>
      <c r="AP27" s="39"/>
      <c r="AQ27" s="26"/>
      <c r="AS27" s="132"/>
      <c r="AT27" s="89"/>
    </row>
    <row r="28" spans="2:52" x14ac:dyDescent="0.15">
      <c r="C28" s="27" t="s">
        <v>30</v>
      </c>
      <c r="E28" s="75">
        <v>0</v>
      </c>
      <c r="F28" s="76">
        <f>E28/$E$15</f>
        <v>0</v>
      </c>
      <c r="G28" s="77"/>
      <c r="H28" s="75">
        <v>0</v>
      </c>
      <c r="I28" s="25">
        <f>+H28/H15</f>
        <v>0</v>
      </c>
      <c r="J28" s="78">
        <v>1</v>
      </c>
      <c r="K28" s="75">
        <v>0</v>
      </c>
      <c r="L28" s="25">
        <f>+K28/K15</f>
        <v>0</v>
      </c>
      <c r="M28" s="4"/>
      <c r="N28" s="75">
        <v>0</v>
      </c>
      <c r="O28" s="25">
        <f>+N28/N15</f>
        <v>0</v>
      </c>
      <c r="P28" s="79"/>
      <c r="Q28" s="75">
        <v>0</v>
      </c>
      <c r="R28" s="25">
        <f>+Q28/Q15</f>
        <v>0</v>
      </c>
      <c r="S28" s="4"/>
      <c r="T28" s="75">
        <v>0</v>
      </c>
      <c r="U28" s="25">
        <f>+T28/T15</f>
        <v>0</v>
      </c>
      <c r="V28" s="4"/>
      <c r="W28" s="75">
        <v>0</v>
      </c>
      <c r="X28" s="25">
        <f>+W28/W15</f>
        <v>0</v>
      </c>
      <c r="Y28" s="4"/>
      <c r="Z28" s="75">
        <v>0</v>
      </c>
      <c r="AA28" s="25">
        <f>+Z28/Z15</f>
        <v>0</v>
      </c>
      <c r="AB28" s="4"/>
      <c r="AC28" s="75">
        <v>0</v>
      </c>
      <c r="AD28" s="25">
        <f>+AC28/AC15</f>
        <v>0</v>
      </c>
      <c r="AE28" s="4"/>
      <c r="AF28" s="75">
        <v>0</v>
      </c>
      <c r="AG28" s="25">
        <f>+AF28/AF15</f>
        <v>0</v>
      </c>
      <c r="AH28" s="4"/>
      <c r="AI28" s="75">
        <v>0</v>
      </c>
      <c r="AJ28" s="25">
        <f>+AI28/AI15</f>
        <v>0</v>
      </c>
      <c r="AK28" s="4"/>
      <c r="AL28" s="75">
        <v>0</v>
      </c>
      <c r="AM28" s="5">
        <f>+AL28/AL15</f>
        <v>0</v>
      </c>
      <c r="AP28" s="39">
        <f t="shared" ref="AP28:AP35" si="12">+$AL28+$AI28+$AF28+$AC28+$Z28+$W28+$T28+$Q28+$N28+$K28+$H28+$E28</f>
        <v>0</v>
      </c>
      <c r="AQ28" s="26">
        <f>+AP28/AP15</f>
        <v>0</v>
      </c>
      <c r="AS28" s="132">
        <v>0</v>
      </c>
      <c r="AT28" s="89">
        <f>+AS28/AS15</f>
        <v>0</v>
      </c>
    </row>
    <row r="29" spans="2:52" x14ac:dyDescent="0.15">
      <c r="C29" s="59" t="s">
        <v>18</v>
      </c>
      <c r="D29" s="58"/>
      <c r="E29" s="75">
        <v>0</v>
      </c>
      <c r="F29" s="76">
        <f>E$29/E$15</f>
        <v>0</v>
      </c>
      <c r="G29" s="77"/>
      <c r="H29" s="75">
        <v>0</v>
      </c>
      <c r="I29" s="76">
        <f>H$29/H$15</f>
        <v>0</v>
      </c>
      <c r="J29" s="60">
        <v>1</v>
      </c>
      <c r="K29" s="75">
        <v>0</v>
      </c>
      <c r="L29" s="76">
        <f>K$29/K$15</f>
        <v>0</v>
      </c>
      <c r="M29" s="77"/>
      <c r="N29" s="75">
        <v>0</v>
      </c>
      <c r="O29" s="76">
        <f>N$29/N$15</f>
        <v>0</v>
      </c>
      <c r="P29" s="77"/>
      <c r="Q29" s="75">
        <v>0</v>
      </c>
      <c r="R29" s="76">
        <f>Q$29/Q$15</f>
        <v>0</v>
      </c>
      <c r="S29" s="77"/>
      <c r="T29" s="75">
        <v>0</v>
      </c>
      <c r="U29" s="76">
        <f>T$29/T$15</f>
        <v>0</v>
      </c>
      <c r="V29" s="77"/>
      <c r="W29" s="75">
        <v>0</v>
      </c>
      <c r="X29" s="76">
        <f>W$29/W$15</f>
        <v>0</v>
      </c>
      <c r="Y29" s="77"/>
      <c r="Z29" s="75">
        <v>0</v>
      </c>
      <c r="AA29" s="76">
        <f>Z$29/Z$15</f>
        <v>0</v>
      </c>
      <c r="AB29" s="77"/>
      <c r="AC29" s="75">
        <v>0</v>
      </c>
      <c r="AD29" s="76">
        <f>AC$29/AC$15</f>
        <v>0</v>
      </c>
      <c r="AE29" s="77"/>
      <c r="AF29" s="75">
        <v>0</v>
      </c>
      <c r="AG29" s="76">
        <f>AF$29/AF$15</f>
        <v>0</v>
      </c>
      <c r="AH29" s="77"/>
      <c r="AI29" s="75">
        <v>0</v>
      </c>
      <c r="AJ29" s="76">
        <f>AI$29/AI$15</f>
        <v>0</v>
      </c>
      <c r="AK29" s="77"/>
      <c r="AL29" s="75">
        <v>0</v>
      </c>
      <c r="AM29" s="57">
        <f>AL$29/AL$15</f>
        <v>0</v>
      </c>
      <c r="AN29" s="58"/>
      <c r="AO29" s="58"/>
      <c r="AP29" s="39">
        <f t="shared" si="12"/>
        <v>0</v>
      </c>
      <c r="AQ29" s="26">
        <f>AP$29/AP$15</f>
        <v>0</v>
      </c>
      <c r="AS29" s="132">
        <v>0</v>
      </c>
      <c r="AT29" s="89">
        <f>AS$29/AS$15</f>
        <v>0</v>
      </c>
    </row>
    <row r="30" spans="2:52" x14ac:dyDescent="0.15">
      <c r="C30" s="59" t="s">
        <v>19</v>
      </c>
      <c r="D30" s="58"/>
      <c r="E30" s="75">
        <v>0</v>
      </c>
      <c r="F30" s="76">
        <f>E$30/E$15</f>
        <v>0</v>
      </c>
      <c r="G30" s="77"/>
      <c r="H30" s="75">
        <v>0</v>
      </c>
      <c r="I30" s="76">
        <f>H$30/H$15</f>
        <v>0</v>
      </c>
      <c r="J30" s="60">
        <v>1</v>
      </c>
      <c r="K30" s="75">
        <v>0</v>
      </c>
      <c r="L30" s="76">
        <f>K$30/K$15</f>
        <v>0</v>
      </c>
      <c r="M30" s="77"/>
      <c r="N30" s="75">
        <v>0</v>
      </c>
      <c r="O30" s="76">
        <f>N$30/N$15</f>
        <v>0</v>
      </c>
      <c r="P30" s="77"/>
      <c r="Q30" s="75">
        <v>0</v>
      </c>
      <c r="R30" s="76">
        <f>Q$30/Q$15</f>
        <v>0</v>
      </c>
      <c r="S30" s="77"/>
      <c r="T30" s="75">
        <v>0</v>
      </c>
      <c r="U30" s="76">
        <f>T$30/T$15</f>
        <v>0</v>
      </c>
      <c r="V30" s="77"/>
      <c r="W30" s="75">
        <v>0</v>
      </c>
      <c r="X30" s="76">
        <f>W$30/W$15</f>
        <v>0</v>
      </c>
      <c r="Y30" s="77"/>
      <c r="Z30" s="75">
        <v>0</v>
      </c>
      <c r="AA30" s="76">
        <f>Z$30/Z$15</f>
        <v>0</v>
      </c>
      <c r="AB30" s="77"/>
      <c r="AC30" s="75">
        <v>0</v>
      </c>
      <c r="AD30" s="76">
        <f>AC$30/AC$15</f>
        <v>0</v>
      </c>
      <c r="AE30" s="77"/>
      <c r="AF30" s="75">
        <v>0</v>
      </c>
      <c r="AG30" s="76">
        <f>AF$30/AF$15</f>
        <v>0</v>
      </c>
      <c r="AH30" s="77"/>
      <c r="AI30" s="75">
        <v>0</v>
      </c>
      <c r="AJ30" s="76">
        <f>AI$30/AI$15</f>
        <v>0</v>
      </c>
      <c r="AK30" s="77"/>
      <c r="AL30" s="75">
        <v>0</v>
      </c>
      <c r="AM30" s="57">
        <f>AL$30/AL$15</f>
        <v>0</v>
      </c>
      <c r="AN30" s="58"/>
      <c r="AO30" s="58"/>
      <c r="AP30" s="39">
        <f t="shared" si="12"/>
        <v>0</v>
      </c>
      <c r="AQ30" s="26">
        <f>AP$30/AP$15</f>
        <v>0</v>
      </c>
      <c r="AS30" s="132">
        <v>0</v>
      </c>
      <c r="AT30" s="89">
        <f>AS$30/AS$15</f>
        <v>0</v>
      </c>
    </row>
    <row r="31" spans="2:52" x14ac:dyDescent="0.15">
      <c r="C31" s="59" t="s">
        <v>4</v>
      </c>
      <c r="D31" s="58"/>
      <c r="E31" s="75">
        <v>0</v>
      </c>
      <c r="F31" s="76">
        <f>E$31/E$15</f>
        <v>0</v>
      </c>
      <c r="G31" s="77"/>
      <c r="H31" s="75">
        <v>0</v>
      </c>
      <c r="I31" s="76">
        <f>H$31/H$15</f>
        <v>0</v>
      </c>
      <c r="J31" s="60">
        <v>1</v>
      </c>
      <c r="K31" s="75">
        <v>0</v>
      </c>
      <c r="L31" s="76">
        <f>K$31/K$15</f>
        <v>0</v>
      </c>
      <c r="M31" s="77"/>
      <c r="N31" s="75">
        <v>0</v>
      </c>
      <c r="O31" s="76">
        <f>N$31/N$15</f>
        <v>0</v>
      </c>
      <c r="P31" s="77"/>
      <c r="Q31" s="75">
        <v>0</v>
      </c>
      <c r="R31" s="76">
        <f>Q$31/Q$15</f>
        <v>0</v>
      </c>
      <c r="S31" s="77"/>
      <c r="T31" s="75">
        <v>0</v>
      </c>
      <c r="U31" s="76">
        <f>T$31/T$15</f>
        <v>0</v>
      </c>
      <c r="V31" s="77"/>
      <c r="W31" s="75">
        <v>0</v>
      </c>
      <c r="X31" s="76">
        <f>W$31/W$15</f>
        <v>0</v>
      </c>
      <c r="Y31" s="77"/>
      <c r="Z31" s="75">
        <v>0</v>
      </c>
      <c r="AA31" s="76">
        <f>Z$31/Z$15</f>
        <v>0</v>
      </c>
      <c r="AB31" s="77"/>
      <c r="AC31" s="75">
        <v>0</v>
      </c>
      <c r="AD31" s="76">
        <f>AC$31/AC$15</f>
        <v>0</v>
      </c>
      <c r="AE31" s="77"/>
      <c r="AF31" s="75">
        <v>0</v>
      </c>
      <c r="AG31" s="76">
        <f>AF$31/AF$15</f>
        <v>0</v>
      </c>
      <c r="AH31" s="77"/>
      <c r="AI31" s="75">
        <v>0</v>
      </c>
      <c r="AJ31" s="76">
        <f>AI$31/AI$15</f>
        <v>0</v>
      </c>
      <c r="AK31" s="77"/>
      <c r="AL31" s="75">
        <v>0</v>
      </c>
      <c r="AM31" s="57">
        <f>AL$31/AL$15</f>
        <v>0</v>
      </c>
      <c r="AN31" s="58"/>
      <c r="AO31" s="58"/>
      <c r="AP31" s="39">
        <f t="shared" si="12"/>
        <v>0</v>
      </c>
      <c r="AQ31" s="26">
        <f>AP$31/AP$15</f>
        <v>0</v>
      </c>
      <c r="AS31" s="132">
        <v>0</v>
      </c>
      <c r="AT31" s="89">
        <f>AS$31/AS$15</f>
        <v>0</v>
      </c>
    </row>
    <row r="32" spans="2:52" x14ac:dyDescent="0.15">
      <c r="C32" s="27" t="s">
        <v>20</v>
      </c>
      <c r="E32" s="80">
        <v>0</v>
      </c>
      <c r="F32" s="25">
        <f>E$32/E$15</f>
        <v>0</v>
      </c>
      <c r="G32" s="4"/>
      <c r="H32" s="80">
        <v>0</v>
      </c>
      <c r="I32" s="25">
        <f>H$32/H$15</f>
        <v>0</v>
      </c>
      <c r="J32" s="78">
        <v>1</v>
      </c>
      <c r="K32" s="80">
        <v>0</v>
      </c>
      <c r="L32" s="25">
        <f>K$32/K$15</f>
        <v>0</v>
      </c>
      <c r="M32" s="4"/>
      <c r="N32" s="80">
        <v>0</v>
      </c>
      <c r="O32" s="25">
        <f>N$32/N$15</f>
        <v>0</v>
      </c>
      <c r="P32" s="79"/>
      <c r="Q32" s="80">
        <v>0</v>
      </c>
      <c r="R32" s="25">
        <f>Q$32/Q$15</f>
        <v>0</v>
      </c>
      <c r="S32" s="4"/>
      <c r="T32" s="80">
        <v>0</v>
      </c>
      <c r="U32" s="25">
        <f>T$32/T$15</f>
        <v>0</v>
      </c>
      <c r="V32" s="4"/>
      <c r="W32" s="80">
        <v>0</v>
      </c>
      <c r="X32" s="25">
        <f>W$32/W$15</f>
        <v>0</v>
      </c>
      <c r="Y32" s="4"/>
      <c r="Z32" s="80">
        <v>0</v>
      </c>
      <c r="AA32" s="25">
        <f>Z$32/Z$15</f>
        <v>0</v>
      </c>
      <c r="AB32" s="4"/>
      <c r="AC32" s="80">
        <v>0</v>
      </c>
      <c r="AD32" s="25">
        <f>AC$32/AC$15</f>
        <v>0</v>
      </c>
      <c r="AE32" s="4"/>
      <c r="AF32" s="80">
        <v>0</v>
      </c>
      <c r="AG32" s="25">
        <f>AF$32/AF$15</f>
        <v>0</v>
      </c>
      <c r="AH32" s="4"/>
      <c r="AI32" s="80">
        <v>0</v>
      </c>
      <c r="AJ32" s="25">
        <f>AI$32/AI$15</f>
        <v>0</v>
      </c>
      <c r="AK32" s="4"/>
      <c r="AL32" s="80">
        <v>0</v>
      </c>
      <c r="AM32" s="5">
        <f>AL$32/AL$15</f>
        <v>0</v>
      </c>
      <c r="AO32" s="58"/>
      <c r="AP32" s="39">
        <f t="shared" si="12"/>
        <v>0</v>
      </c>
      <c r="AQ32" s="26">
        <f>AP$32/AP$15</f>
        <v>0</v>
      </c>
      <c r="AS32" s="132">
        <v>0</v>
      </c>
      <c r="AT32" s="89">
        <f>AS$32/AS$15</f>
        <v>0</v>
      </c>
    </row>
    <row r="33" spans="3:53" x14ac:dyDescent="0.15">
      <c r="C33" s="27" t="s">
        <v>21</v>
      </c>
      <c r="E33" s="80">
        <v>0</v>
      </c>
      <c r="F33" s="25">
        <f>E$33/E$15</f>
        <v>0</v>
      </c>
      <c r="G33" s="4"/>
      <c r="H33" s="80">
        <v>0</v>
      </c>
      <c r="I33" s="25">
        <f>H$33/H$15</f>
        <v>0</v>
      </c>
      <c r="J33" s="78">
        <v>1</v>
      </c>
      <c r="K33" s="80">
        <v>0</v>
      </c>
      <c r="L33" s="25">
        <f>K$33/K$15</f>
        <v>0</v>
      </c>
      <c r="M33" s="4"/>
      <c r="N33" s="80">
        <v>0</v>
      </c>
      <c r="O33" s="25">
        <f>N$33/N$15</f>
        <v>0</v>
      </c>
      <c r="P33" s="79"/>
      <c r="Q33" s="80">
        <v>0</v>
      </c>
      <c r="R33" s="25">
        <f>Q$33/Q$15</f>
        <v>0</v>
      </c>
      <c r="S33" s="4"/>
      <c r="T33" s="80">
        <v>0</v>
      </c>
      <c r="U33" s="25">
        <f>T$33/T$15</f>
        <v>0</v>
      </c>
      <c r="V33" s="4"/>
      <c r="W33" s="80">
        <v>0</v>
      </c>
      <c r="X33" s="25">
        <f>W$33/W$15</f>
        <v>0</v>
      </c>
      <c r="Y33" s="4"/>
      <c r="Z33" s="80">
        <v>0</v>
      </c>
      <c r="AA33" s="25">
        <f>Z$33/Z$15</f>
        <v>0</v>
      </c>
      <c r="AB33" s="4"/>
      <c r="AC33" s="80">
        <v>0</v>
      </c>
      <c r="AD33" s="25">
        <f>AC$33/AC$15</f>
        <v>0</v>
      </c>
      <c r="AE33" s="4"/>
      <c r="AF33" s="80">
        <v>0</v>
      </c>
      <c r="AG33" s="25">
        <f>AF$33/AF$15</f>
        <v>0</v>
      </c>
      <c r="AH33" s="4"/>
      <c r="AI33" s="80">
        <v>0</v>
      </c>
      <c r="AJ33" s="25">
        <f>AI$33/AI$15</f>
        <v>0</v>
      </c>
      <c r="AK33" s="4"/>
      <c r="AL33" s="80">
        <v>0</v>
      </c>
      <c r="AM33" s="5">
        <f>AL$33/AL$15</f>
        <v>0</v>
      </c>
      <c r="AP33" s="39">
        <f t="shared" si="12"/>
        <v>0</v>
      </c>
      <c r="AQ33" s="26">
        <f>AP$33/AP$15</f>
        <v>0</v>
      </c>
      <c r="AS33" s="132">
        <v>0</v>
      </c>
      <c r="AT33" s="89">
        <f>AS$33/AS$15</f>
        <v>0</v>
      </c>
    </row>
    <row r="34" spans="3:53" x14ac:dyDescent="0.15">
      <c r="C34" s="27" t="s">
        <v>22</v>
      </c>
      <c r="E34" s="80">
        <v>0</v>
      </c>
      <c r="F34" s="25">
        <f>E$34/E$15</f>
        <v>0</v>
      </c>
      <c r="G34" s="4"/>
      <c r="H34" s="80">
        <v>0</v>
      </c>
      <c r="I34" s="25">
        <f>H$34/H$15</f>
        <v>0</v>
      </c>
      <c r="J34" s="78">
        <v>1</v>
      </c>
      <c r="K34" s="80">
        <v>0</v>
      </c>
      <c r="L34" s="25">
        <f>K$34/K$15</f>
        <v>0</v>
      </c>
      <c r="M34" s="4"/>
      <c r="N34" s="80">
        <v>0</v>
      </c>
      <c r="O34" s="25">
        <f>N$34/N$15</f>
        <v>0</v>
      </c>
      <c r="P34" s="79"/>
      <c r="Q34" s="80">
        <v>0</v>
      </c>
      <c r="R34" s="25">
        <f>Q$34/Q$15</f>
        <v>0</v>
      </c>
      <c r="S34" s="4"/>
      <c r="T34" s="80">
        <v>0</v>
      </c>
      <c r="U34" s="25">
        <f>T$34/T$15</f>
        <v>0</v>
      </c>
      <c r="V34" s="4"/>
      <c r="W34" s="80">
        <v>0</v>
      </c>
      <c r="X34" s="25">
        <f>W$34/W$15</f>
        <v>0</v>
      </c>
      <c r="Y34" s="4"/>
      <c r="Z34" s="80">
        <v>0</v>
      </c>
      <c r="AA34" s="25">
        <f>Z$34/Z$15</f>
        <v>0</v>
      </c>
      <c r="AB34" s="4"/>
      <c r="AC34" s="80">
        <v>0</v>
      </c>
      <c r="AD34" s="25">
        <f>AC$34/AC$15</f>
        <v>0</v>
      </c>
      <c r="AE34" s="4"/>
      <c r="AF34" s="80">
        <v>0</v>
      </c>
      <c r="AG34" s="25">
        <f>AF$34/AF$15</f>
        <v>0</v>
      </c>
      <c r="AH34" s="4"/>
      <c r="AI34" s="80">
        <v>0</v>
      </c>
      <c r="AJ34" s="25">
        <f>AI$34/AI$15</f>
        <v>0</v>
      </c>
      <c r="AK34" s="4"/>
      <c r="AL34" s="80">
        <v>0</v>
      </c>
      <c r="AM34" s="5">
        <f>AL$34/AL$15</f>
        <v>0</v>
      </c>
      <c r="AP34" s="39">
        <f t="shared" si="12"/>
        <v>0</v>
      </c>
      <c r="AQ34" s="26">
        <f>AP$34/AP$15</f>
        <v>0</v>
      </c>
      <c r="AS34" s="132">
        <v>0</v>
      </c>
      <c r="AT34" s="89">
        <f>AS$34/AS$15</f>
        <v>0</v>
      </c>
    </row>
    <row r="35" spans="3:53" x14ac:dyDescent="0.15">
      <c r="C35" s="46" t="s">
        <v>314</v>
      </c>
      <c r="D35" s="61"/>
      <c r="E35" s="48">
        <f>+E7*AS35</f>
        <v>21192.6</v>
      </c>
      <c r="F35" s="62">
        <f>E35/E15</f>
        <v>0.20899999999999999</v>
      </c>
      <c r="G35" s="63" t="s">
        <v>0</v>
      </c>
      <c r="H35" s="48">
        <f>+H7*AS35</f>
        <v>21412.05</v>
      </c>
      <c r="I35" s="101">
        <f>H35/H15</f>
        <v>0.20899999999999999</v>
      </c>
      <c r="J35" s="64">
        <f>SUM(J28:J34)</f>
        <v>7</v>
      </c>
      <c r="K35" s="48">
        <f>+K7*AS35</f>
        <v>24797.850000000002</v>
      </c>
      <c r="L35" s="62">
        <f>K35/K15</f>
        <v>0.20900000000000002</v>
      </c>
      <c r="M35" s="64">
        <f>SUM(M28:M34)</f>
        <v>0</v>
      </c>
      <c r="N35" s="48">
        <f>+N7*AS35</f>
        <v>23951.399999999998</v>
      </c>
      <c r="O35" s="62">
        <f>N35/N15</f>
        <v>0.20899999999999999</v>
      </c>
      <c r="P35" s="65"/>
      <c r="Q35" s="48">
        <f>+Q7*AS35</f>
        <v>27180.45</v>
      </c>
      <c r="R35" s="62">
        <f>Q35/Q15</f>
        <v>0.20900000000000002</v>
      </c>
      <c r="S35" s="61"/>
      <c r="T35" s="48">
        <f>+T7*AS35</f>
        <v>28591.200000000001</v>
      </c>
      <c r="U35" s="62">
        <f>T35/T15</f>
        <v>0.20900000000000002</v>
      </c>
      <c r="V35" s="61"/>
      <c r="W35" s="48">
        <f>+W7*AS35</f>
        <v>30503.55</v>
      </c>
      <c r="X35" s="62">
        <f>W35/W15</f>
        <v>0.20899999999999999</v>
      </c>
      <c r="Y35" s="61"/>
      <c r="Z35" s="48">
        <f>+Z7*AS35</f>
        <v>30190.05</v>
      </c>
      <c r="AA35" s="62">
        <f>Z35/Z15</f>
        <v>0.20899999999999999</v>
      </c>
      <c r="AB35" s="61"/>
      <c r="AC35" s="48">
        <f>+AC7*AS35</f>
        <v>26365.35</v>
      </c>
      <c r="AD35" s="62">
        <f>AC35/AC15</f>
        <v>0.20899999999999999</v>
      </c>
      <c r="AE35" s="61"/>
      <c r="AF35" s="48">
        <f>+AF7*AS35</f>
        <v>26334</v>
      </c>
      <c r="AG35" s="62">
        <f>AF35/AF15</f>
        <v>0.20899999999999999</v>
      </c>
      <c r="AH35" s="61"/>
      <c r="AI35" s="48">
        <f>+AI7*AS35</f>
        <v>24860.55</v>
      </c>
      <c r="AJ35" s="62">
        <f>AI35/AI15</f>
        <v>0.20899999999999999</v>
      </c>
      <c r="AK35" s="61"/>
      <c r="AL35" s="48">
        <f>+AL7*AS35</f>
        <v>28120.95</v>
      </c>
      <c r="AM35" s="62">
        <f>AL35/AL15</f>
        <v>0.20900000000000002</v>
      </c>
      <c r="AN35" s="61"/>
      <c r="AO35" s="61"/>
      <c r="AP35" s="53">
        <f t="shared" si="12"/>
        <v>313499.99999999994</v>
      </c>
      <c r="AQ35" s="100">
        <f>AP35/AP15</f>
        <v>0.20899999999999996</v>
      </c>
      <c r="AS35" s="135">
        <f>+AT35*AV12</f>
        <v>313500</v>
      </c>
      <c r="AT35" s="149">
        <v>0.20899999999999999</v>
      </c>
    </row>
    <row r="36" spans="3:53" x14ac:dyDescent="0.15">
      <c r="C36" s="27"/>
      <c r="E36" s="38"/>
      <c r="F36" s="5"/>
      <c r="H36" s="38"/>
      <c r="I36" s="5"/>
      <c r="K36" s="38"/>
      <c r="L36" s="5"/>
      <c r="N36" s="38"/>
      <c r="O36" s="5"/>
      <c r="P36" s="22"/>
      <c r="Q36" s="38"/>
      <c r="R36" s="5"/>
      <c r="T36" s="38"/>
      <c r="U36" s="5"/>
      <c r="W36" s="38"/>
      <c r="X36" s="5"/>
      <c r="Z36" s="38"/>
      <c r="AA36" s="5"/>
      <c r="AC36" s="38"/>
      <c r="AD36" s="5"/>
      <c r="AF36" s="38"/>
      <c r="AG36" s="5"/>
      <c r="AI36" s="38"/>
      <c r="AJ36" s="5"/>
      <c r="AL36" s="38"/>
      <c r="AM36" s="5"/>
      <c r="AP36" s="39"/>
      <c r="AQ36" s="26"/>
      <c r="AS36" s="132"/>
      <c r="AT36" s="89"/>
    </row>
    <row r="37" spans="3:53" x14ac:dyDescent="0.15">
      <c r="C37" s="55" t="s">
        <v>23</v>
      </c>
      <c r="D37" s="30"/>
      <c r="E37" s="56">
        <f>E26-E35</f>
        <v>4157.4000000000015</v>
      </c>
      <c r="F37" s="32">
        <f>E$37/E$15</f>
        <v>4.1000000000000016E-2</v>
      </c>
      <c r="G37" s="30"/>
      <c r="H37" s="56">
        <f>H26-H35</f>
        <v>4200.4500000000007</v>
      </c>
      <c r="I37" s="32">
        <f>H$37/H$15</f>
        <v>4.1000000000000009E-2</v>
      </c>
      <c r="J37" s="30"/>
      <c r="K37" s="56">
        <f>K26-K35</f>
        <v>4864.6499999999978</v>
      </c>
      <c r="L37" s="32">
        <f>K$37/K$15</f>
        <v>4.0999999999999981E-2</v>
      </c>
      <c r="M37" s="30"/>
      <c r="N37" s="56">
        <f>N26-N35</f>
        <v>4698.6000000000022</v>
      </c>
      <c r="O37" s="32">
        <f>N$37/N$15</f>
        <v>4.1000000000000016E-2</v>
      </c>
      <c r="P37" s="33"/>
      <c r="Q37" s="56">
        <f>Q26-Q35</f>
        <v>5332.0499999999993</v>
      </c>
      <c r="R37" s="32">
        <f>Q$37/Q$15</f>
        <v>4.0999999999999995E-2</v>
      </c>
      <c r="S37" s="30"/>
      <c r="T37" s="56">
        <f>T26-T35</f>
        <v>5608.7999999999993</v>
      </c>
      <c r="U37" s="32">
        <f>T$37/T$15</f>
        <v>4.0999999999999995E-2</v>
      </c>
      <c r="V37" s="35"/>
      <c r="W37" s="56">
        <f>W26-W35</f>
        <v>5983.9500000000007</v>
      </c>
      <c r="X37" s="32">
        <f>W$37/W$15</f>
        <v>4.1000000000000002E-2</v>
      </c>
      <c r="Y37" s="35"/>
      <c r="Z37" s="56">
        <f>Z26-Z35</f>
        <v>5922.4500000000007</v>
      </c>
      <c r="AA37" s="32">
        <f>Z$37/Z$15</f>
        <v>4.1000000000000002E-2</v>
      </c>
      <c r="AB37" s="35"/>
      <c r="AC37" s="56">
        <f>AC26-AC35</f>
        <v>5172.1500000000015</v>
      </c>
      <c r="AD37" s="32">
        <f>AC$37/AC$15</f>
        <v>4.1000000000000009E-2</v>
      </c>
      <c r="AE37" s="35"/>
      <c r="AF37" s="56">
        <f>AF26-AF35</f>
        <v>5166</v>
      </c>
      <c r="AG37" s="32">
        <f>AF$37/AF$15</f>
        <v>4.1000000000000002E-2</v>
      </c>
      <c r="AH37" s="35"/>
      <c r="AI37" s="56">
        <f>AI26-AI35</f>
        <v>4876.9500000000007</v>
      </c>
      <c r="AJ37" s="32">
        <f>AI$37/AI$15</f>
        <v>4.1000000000000009E-2</v>
      </c>
      <c r="AK37" s="35"/>
      <c r="AL37" s="56">
        <f>AL26-AL35</f>
        <v>5516.5499999999993</v>
      </c>
      <c r="AM37" s="32">
        <f>AL$37/AL$15</f>
        <v>4.0999999999999995E-2</v>
      </c>
      <c r="AN37" s="35"/>
      <c r="AO37" s="35"/>
      <c r="AP37" s="56">
        <f>+$AL37+$AI37+$AF37+$AC37+$Z37+$W37+$T37+$Q37+$N37+$K37+$H37+$E37</f>
        <v>61500.000000000007</v>
      </c>
      <c r="AQ37" s="32">
        <f>AP$37/AP$15</f>
        <v>4.1000000000000002E-2</v>
      </c>
      <c r="AR37" s="35"/>
      <c r="AS37" s="94">
        <f>+AS26-AS35</f>
        <v>61500</v>
      </c>
      <c r="AT37" s="93">
        <f>AS$37/AS$15</f>
        <v>4.1000000000000002E-2</v>
      </c>
      <c r="AU37" s="30"/>
      <c r="AV37" s="30"/>
      <c r="AW37" s="30"/>
      <c r="AX37" s="30"/>
      <c r="AY37" s="30"/>
      <c r="AZ37" s="30"/>
    </row>
    <row r="38" spans="3:53" x14ac:dyDescent="0.15">
      <c r="C38" s="27"/>
      <c r="E38" s="38"/>
      <c r="F38" s="5"/>
      <c r="H38" s="38"/>
      <c r="I38" s="5"/>
      <c r="K38" s="38"/>
      <c r="L38" s="5"/>
      <c r="N38" s="38"/>
      <c r="O38" s="5"/>
      <c r="P38" s="22"/>
      <c r="Q38" s="38"/>
      <c r="R38" s="5"/>
      <c r="T38" s="38"/>
      <c r="U38" s="5"/>
      <c r="W38" s="38"/>
      <c r="X38" s="5"/>
      <c r="Z38" s="38"/>
      <c r="AA38" s="5"/>
      <c r="AC38" s="38"/>
      <c r="AD38" s="5"/>
      <c r="AF38" s="38"/>
      <c r="AG38" s="5"/>
      <c r="AI38" s="38"/>
      <c r="AJ38" s="5"/>
      <c r="AL38" s="38"/>
      <c r="AM38" s="5"/>
      <c r="AP38" s="39"/>
      <c r="AQ38" s="26"/>
      <c r="AS38" s="132"/>
      <c r="AT38" s="89"/>
    </row>
    <row r="39" spans="3:53" x14ac:dyDescent="0.15">
      <c r="C39" s="43" t="s">
        <v>28</v>
      </c>
      <c r="E39" s="80">
        <f>+E7*AS39</f>
        <v>2027.9999999999998</v>
      </c>
      <c r="F39" s="25">
        <f>E$39/E$15</f>
        <v>1.9999999999999997E-2</v>
      </c>
      <c r="G39" s="4"/>
      <c r="H39" s="80">
        <f>+H7*AS39</f>
        <v>2049</v>
      </c>
      <c r="I39" s="25">
        <f>H$39/H$15</f>
        <v>0.02</v>
      </c>
      <c r="J39" s="4"/>
      <c r="K39" s="80">
        <f>+K7*AS39</f>
        <v>2373</v>
      </c>
      <c r="L39" s="25">
        <f>K$39/K$15</f>
        <v>0.02</v>
      </c>
      <c r="M39" s="4"/>
      <c r="N39" s="80">
        <f>+N7*AS39</f>
        <v>2292</v>
      </c>
      <c r="O39" s="25">
        <f>N$39/N$15</f>
        <v>0.02</v>
      </c>
      <c r="P39" s="79"/>
      <c r="Q39" s="80">
        <f>+Q7*AS39</f>
        <v>2601</v>
      </c>
      <c r="R39" s="25">
        <f>Q$39/Q$15</f>
        <v>0.02</v>
      </c>
      <c r="S39" s="4"/>
      <c r="T39" s="80">
        <f>+T7*AS39</f>
        <v>2736</v>
      </c>
      <c r="U39" s="25">
        <f>T$39/T$15</f>
        <v>0.02</v>
      </c>
      <c r="V39" s="4"/>
      <c r="W39" s="80">
        <f>+W7*AS39</f>
        <v>2919</v>
      </c>
      <c r="X39" s="25">
        <f>W$39/W$15</f>
        <v>0.02</v>
      </c>
      <c r="Y39" s="4"/>
      <c r="Z39" s="80">
        <f>+Z7*AS39</f>
        <v>2889</v>
      </c>
      <c r="AA39" s="25">
        <f>Z$39/Z$15</f>
        <v>0.02</v>
      </c>
      <c r="AB39" s="4"/>
      <c r="AC39" s="80">
        <f>+AC7*AS39</f>
        <v>2523</v>
      </c>
      <c r="AD39" s="25">
        <f>AC$39/AC$15</f>
        <v>0.02</v>
      </c>
      <c r="AE39" s="4"/>
      <c r="AF39" s="80">
        <f>+AF7*AS39</f>
        <v>2520</v>
      </c>
      <c r="AG39" s="25">
        <f>AF$39/AF$15</f>
        <v>0.02</v>
      </c>
      <c r="AH39" s="4"/>
      <c r="AI39" s="80">
        <f>+AI7*AS39</f>
        <v>2379</v>
      </c>
      <c r="AJ39" s="25">
        <f>AI$39/AI$15</f>
        <v>0.02</v>
      </c>
      <c r="AK39" s="4"/>
      <c r="AL39" s="80">
        <f>+AL7*AS39</f>
        <v>2691</v>
      </c>
      <c r="AM39" s="25">
        <f>AL$39/AL$15</f>
        <v>0.02</v>
      </c>
      <c r="AN39" s="4"/>
      <c r="AO39" s="4"/>
      <c r="AP39" s="39">
        <f>+$AL39+$AI39+$AF39+$AC39+$Z39+$W39+$T39+$Q39+$N39+$K39+$H39+$E39</f>
        <v>30000</v>
      </c>
      <c r="AQ39" s="83">
        <f>AP$39/AP$15</f>
        <v>0.02</v>
      </c>
      <c r="AR39" s="4"/>
      <c r="AS39" s="92">
        <f>+AT39*AV12</f>
        <v>30000</v>
      </c>
      <c r="AT39" s="147">
        <v>0.02</v>
      </c>
      <c r="AU39" s="4"/>
    </row>
    <row r="40" spans="3:53" x14ac:dyDescent="0.15">
      <c r="C40" s="43" t="s">
        <v>29</v>
      </c>
      <c r="E40" s="80">
        <f>+E7*AS40</f>
        <v>1013.9999999999999</v>
      </c>
      <c r="F40" s="25">
        <f>E40/E$15</f>
        <v>9.9999999999999985E-3</v>
      </c>
      <c r="G40" s="4"/>
      <c r="H40" s="80">
        <f>+H7*AS40</f>
        <v>1024.5</v>
      </c>
      <c r="I40" s="25">
        <f>H40/H$15</f>
        <v>0.01</v>
      </c>
      <c r="J40" s="78">
        <v>1</v>
      </c>
      <c r="K40" s="80">
        <f>+K7*AS40</f>
        <v>1186.5</v>
      </c>
      <c r="L40" s="25">
        <f>K40/K$15</f>
        <v>0.01</v>
      </c>
      <c r="M40" s="4"/>
      <c r="N40" s="80">
        <f>+N7*AS40</f>
        <v>1146</v>
      </c>
      <c r="O40" s="25">
        <f>N40/N$15</f>
        <v>0.01</v>
      </c>
      <c r="P40" s="79"/>
      <c r="Q40" s="80">
        <f>+Q7*AS40</f>
        <v>1300.5</v>
      </c>
      <c r="R40" s="25">
        <f>Q40/Q$15</f>
        <v>0.01</v>
      </c>
      <c r="S40" s="4"/>
      <c r="T40" s="80">
        <f>+T7*AS40</f>
        <v>1368</v>
      </c>
      <c r="U40" s="25">
        <f>T40/T$15</f>
        <v>0.01</v>
      </c>
      <c r="V40" s="4"/>
      <c r="W40" s="80">
        <f>+W7*AS40</f>
        <v>1459.5</v>
      </c>
      <c r="X40" s="25">
        <f>W40/W$15</f>
        <v>0.01</v>
      </c>
      <c r="Y40" s="4"/>
      <c r="Z40" s="80">
        <f>+Z7*AS40</f>
        <v>1444.5</v>
      </c>
      <c r="AA40" s="25">
        <f>Z40/Z$15</f>
        <v>0.01</v>
      </c>
      <c r="AB40" s="4"/>
      <c r="AC40" s="80">
        <f>+AC7*AS40</f>
        <v>1261.5</v>
      </c>
      <c r="AD40" s="25">
        <f>AC40/AC$15</f>
        <v>0.01</v>
      </c>
      <c r="AE40" s="4"/>
      <c r="AF40" s="80">
        <f>+AF7*AS40</f>
        <v>1260</v>
      </c>
      <c r="AG40" s="25">
        <f>AF40/AF$15</f>
        <v>0.01</v>
      </c>
      <c r="AH40" s="4"/>
      <c r="AI40" s="80">
        <f>+AI7*AS40</f>
        <v>1189.5</v>
      </c>
      <c r="AJ40" s="25">
        <f>AI40/AI$15</f>
        <v>0.01</v>
      </c>
      <c r="AK40" s="4"/>
      <c r="AL40" s="80">
        <f>+AL7*AS40</f>
        <v>1345.5</v>
      </c>
      <c r="AM40" s="25">
        <f>AL40/AL$15</f>
        <v>0.01</v>
      </c>
      <c r="AN40" s="4"/>
      <c r="AO40" s="4"/>
      <c r="AP40" s="39">
        <f t="shared" ref="AP40" si="13">+$AL40+$AI40+$AF40+$AC40+$Z40+$W40+$T40+$Q40+$N40+$K40+$H40+$E40</f>
        <v>15000</v>
      </c>
      <c r="AQ40" s="83">
        <f>AP40/AP$15</f>
        <v>0.01</v>
      </c>
      <c r="AR40" s="4"/>
      <c r="AS40" s="92">
        <f>+AT40*AV12</f>
        <v>15000</v>
      </c>
      <c r="AT40" s="147">
        <v>0.01</v>
      </c>
      <c r="AU40" s="4"/>
      <c r="AV40" s="4"/>
      <c r="AW40" s="4"/>
      <c r="AX40" s="4"/>
      <c r="AY40" s="4"/>
      <c r="AZ40" s="4"/>
      <c r="BA40" s="4"/>
    </row>
    <row r="41" spans="3:53" x14ac:dyDescent="0.15">
      <c r="C41" s="27"/>
      <c r="E41" s="38"/>
      <c r="F41" s="5"/>
      <c r="H41" s="38"/>
      <c r="I41" s="5"/>
      <c r="K41" s="38"/>
      <c r="L41" s="5"/>
      <c r="N41" s="38"/>
      <c r="O41" s="5"/>
      <c r="P41" s="22"/>
      <c r="Q41" s="38"/>
      <c r="R41" s="5"/>
      <c r="T41" s="38"/>
      <c r="U41" s="5"/>
      <c r="W41" s="38"/>
      <c r="X41" s="5"/>
      <c r="Z41" s="38"/>
      <c r="AA41" s="5"/>
      <c r="AC41" s="38"/>
      <c r="AD41" s="5"/>
      <c r="AF41" s="38"/>
      <c r="AG41" s="5"/>
      <c r="AI41" s="38"/>
      <c r="AJ41" s="5"/>
      <c r="AL41" s="38"/>
      <c r="AM41" s="5"/>
      <c r="AP41" s="39"/>
      <c r="AQ41" s="26"/>
      <c r="AS41" s="132"/>
      <c r="AT41" s="89"/>
    </row>
    <row r="42" spans="3:53" x14ac:dyDescent="0.15">
      <c r="C42" s="55" t="s">
        <v>24</v>
      </c>
      <c r="D42" s="66"/>
      <c r="E42" s="56">
        <f>E37-(E39+E40)</f>
        <v>1115.4000000000019</v>
      </c>
      <c r="F42" s="32">
        <f>E$42/E$15</f>
        <v>1.1000000000000018E-2</v>
      </c>
      <c r="G42" s="33"/>
      <c r="H42" s="56">
        <f>H37-(H39+H40)</f>
        <v>1126.9500000000007</v>
      </c>
      <c r="I42" s="32">
        <f>H$42/H$15</f>
        <v>1.1000000000000006E-2</v>
      </c>
      <c r="J42" s="30"/>
      <c r="K42" s="56">
        <f>K37-(K39+K40)</f>
        <v>1305.1499999999978</v>
      </c>
      <c r="L42" s="32">
        <f>K$42/K$15</f>
        <v>1.0999999999999982E-2</v>
      </c>
      <c r="M42" s="30"/>
      <c r="N42" s="56">
        <f>N37-(N39+N40)</f>
        <v>1260.6000000000022</v>
      </c>
      <c r="O42" s="32">
        <f>N$42/N$15</f>
        <v>1.1000000000000018E-2</v>
      </c>
      <c r="P42" s="67"/>
      <c r="Q42" s="56">
        <f>Q37-(Q39+Q40)</f>
        <v>1430.5499999999993</v>
      </c>
      <c r="R42" s="32">
        <f>Q$42/Q$15</f>
        <v>1.0999999999999994E-2</v>
      </c>
      <c r="S42" s="35"/>
      <c r="T42" s="56">
        <f>T37-(T39+T40)</f>
        <v>1504.7999999999993</v>
      </c>
      <c r="U42" s="32">
        <f>T$42/T$15</f>
        <v>1.0999999999999994E-2</v>
      </c>
      <c r="V42" s="35"/>
      <c r="W42" s="56">
        <f>W37-(W39+W40)</f>
        <v>1605.4500000000007</v>
      </c>
      <c r="X42" s="32">
        <f>W$42/W$15</f>
        <v>1.1000000000000005E-2</v>
      </c>
      <c r="Y42" s="35"/>
      <c r="Z42" s="56">
        <f>Z37-(Z39+Z40)</f>
        <v>1588.9500000000007</v>
      </c>
      <c r="AA42" s="32">
        <f>Z$42/Z$15</f>
        <v>1.1000000000000005E-2</v>
      </c>
      <c r="AB42" s="35"/>
      <c r="AC42" s="56">
        <f>AC37-(AC39+AC40)</f>
        <v>1387.6500000000015</v>
      </c>
      <c r="AD42" s="32">
        <f>AC$42/AC$15</f>
        <v>1.1000000000000012E-2</v>
      </c>
      <c r="AE42" s="35"/>
      <c r="AF42" s="56">
        <f>AF37-(AF39+AF40)</f>
        <v>1386</v>
      </c>
      <c r="AG42" s="32">
        <f>AF$42/AF$15</f>
        <v>1.0999999999999999E-2</v>
      </c>
      <c r="AH42" s="35"/>
      <c r="AI42" s="56">
        <f>AI37-(AI39+AI40)</f>
        <v>1308.4500000000007</v>
      </c>
      <c r="AJ42" s="32">
        <f>AI$42/AI$15</f>
        <v>1.1000000000000006E-2</v>
      </c>
      <c r="AK42" s="35"/>
      <c r="AL42" s="56">
        <f>AL37-(AL39+AL40)</f>
        <v>1480.0499999999993</v>
      </c>
      <c r="AM42" s="32">
        <f>AL$42/AL$15</f>
        <v>1.0999999999999994E-2</v>
      </c>
      <c r="AN42" s="35"/>
      <c r="AO42" s="35"/>
      <c r="AP42" s="36">
        <f>+$AL42+$AI42+$AF42+$AC42+$Z42+$W42+$T42+$Q42+$N42+$K42+$H42+$E42</f>
        <v>16500.000000000004</v>
      </c>
      <c r="AQ42" s="32">
        <f>AP$42/AP$15</f>
        <v>1.1000000000000003E-2</v>
      </c>
      <c r="AR42" s="35"/>
      <c r="AS42" s="94">
        <f>+AS37-(AS39+AS40)</f>
        <v>16500</v>
      </c>
      <c r="AT42" s="93">
        <f>AS$42/AS$15</f>
        <v>1.0999999999999999E-2</v>
      </c>
      <c r="AU42" s="30"/>
      <c r="AV42" s="30"/>
      <c r="AW42" s="30"/>
      <c r="AX42" s="30"/>
      <c r="AY42" s="30"/>
      <c r="AZ42" s="30"/>
    </row>
    <row r="43" spans="3:53" x14ac:dyDescent="0.15">
      <c r="C43" s="27"/>
      <c r="E43" s="38"/>
      <c r="F43" s="5"/>
      <c r="H43" s="38"/>
      <c r="I43" s="5"/>
      <c r="K43" s="38"/>
      <c r="L43" s="5"/>
      <c r="N43" s="38"/>
      <c r="O43" s="5"/>
      <c r="P43" s="22"/>
      <c r="Q43" s="38"/>
      <c r="R43" s="5"/>
      <c r="T43" s="38"/>
      <c r="U43" s="5"/>
      <c r="W43" s="38"/>
      <c r="X43" s="5"/>
      <c r="Z43" s="38"/>
      <c r="AA43" s="5"/>
      <c r="AC43" s="38"/>
      <c r="AD43" s="5"/>
      <c r="AF43" s="38"/>
      <c r="AG43" s="5"/>
      <c r="AI43" s="38"/>
      <c r="AJ43" s="5"/>
      <c r="AL43" s="38"/>
      <c r="AM43" s="5"/>
      <c r="AP43" s="39"/>
      <c r="AQ43" s="26"/>
      <c r="AS43" s="132"/>
      <c r="AT43" s="89"/>
    </row>
    <row r="44" spans="3:53" x14ac:dyDescent="0.15">
      <c r="C44" s="27" t="s">
        <v>25</v>
      </c>
      <c r="E44" s="38">
        <f>+$F$48*E42</f>
        <v>200.77200000000033</v>
      </c>
      <c r="F44" s="5">
        <f>E$44/E$15</f>
        <v>1.9800000000000035E-3</v>
      </c>
      <c r="H44" s="38">
        <f>+$F$48*H42</f>
        <v>202.85100000000011</v>
      </c>
      <c r="I44" s="5">
        <f>H$44/H$15</f>
        <v>1.9800000000000013E-3</v>
      </c>
      <c r="K44" s="38">
        <f>+$F$48*K42</f>
        <v>234.92699999999959</v>
      </c>
      <c r="L44" s="5">
        <f>K$44/K$15</f>
        <v>1.9799999999999965E-3</v>
      </c>
      <c r="N44" s="38">
        <f>+$F$48*N42</f>
        <v>226.90800000000038</v>
      </c>
      <c r="O44" s="5">
        <f>N$44/N$15</f>
        <v>1.9800000000000035E-3</v>
      </c>
      <c r="P44" s="22"/>
      <c r="Q44" s="38">
        <f>+$F$48*Q42</f>
        <v>257.49899999999985</v>
      </c>
      <c r="R44" s="5">
        <f>Q$44/Q$15</f>
        <v>1.9799999999999987E-3</v>
      </c>
      <c r="T44" s="38">
        <f>+$F$48*T42</f>
        <v>270.86399999999986</v>
      </c>
      <c r="U44" s="5">
        <f>T$44/T$15</f>
        <v>1.9799999999999991E-3</v>
      </c>
      <c r="W44" s="38">
        <f>+$F$48*W42</f>
        <v>288.98100000000011</v>
      </c>
      <c r="X44" s="5">
        <f>W$44/W$15</f>
        <v>1.9800000000000009E-3</v>
      </c>
      <c r="Z44" s="38">
        <f>+$F$48*Z42</f>
        <v>286.01100000000014</v>
      </c>
      <c r="AA44" s="5">
        <f>Z$44/Z$15</f>
        <v>1.9800000000000009E-3</v>
      </c>
      <c r="AC44" s="38">
        <f>+$F$48*AC42</f>
        <v>249.77700000000024</v>
      </c>
      <c r="AD44" s="5">
        <f>AC$44/AC$15</f>
        <v>1.9800000000000017E-3</v>
      </c>
      <c r="AF44" s="38">
        <f>+$F$48*AF42</f>
        <v>249.48</v>
      </c>
      <c r="AG44" s="5">
        <f>AF$44/AF$15</f>
        <v>1.98E-3</v>
      </c>
      <c r="AI44" s="38">
        <f>+$F$48*AI42</f>
        <v>235.52100000000013</v>
      </c>
      <c r="AJ44" s="5">
        <f>AI$44/AI$15</f>
        <v>1.9800000000000013E-3</v>
      </c>
      <c r="AL44" s="38">
        <f>+$F$48*AL42</f>
        <v>266.40899999999988</v>
      </c>
      <c r="AM44" s="5">
        <f>AL$44/AL$15</f>
        <v>1.9799999999999991E-3</v>
      </c>
      <c r="AP44" s="39">
        <f>+$AL44+$AI44+$AF44+$AC44+$Z44+$W44+$T44+$Q44+$N44+$K44+$H44+$E44</f>
        <v>2970.0000000000009</v>
      </c>
      <c r="AQ44" s="26">
        <f>AP$44/AP$15</f>
        <v>1.9800000000000004E-3</v>
      </c>
      <c r="AS44" s="92">
        <f>+$F$48*AS42</f>
        <v>2970</v>
      </c>
      <c r="AT44" s="89">
        <f>AS$44/AS$15</f>
        <v>1.98E-3</v>
      </c>
    </row>
    <row r="45" spans="3:53" ht="14" thickBot="1" x14ac:dyDescent="0.2">
      <c r="C45" s="27"/>
      <c r="E45" s="38"/>
      <c r="F45" s="5"/>
      <c r="H45" s="38"/>
      <c r="I45" s="5"/>
      <c r="K45" s="38"/>
      <c r="L45" s="5"/>
      <c r="N45" s="38"/>
      <c r="O45" s="5"/>
      <c r="P45" s="22"/>
      <c r="Q45" s="38"/>
      <c r="R45" s="5"/>
      <c r="T45" s="38"/>
      <c r="U45" s="5"/>
      <c r="W45" s="38"/>
      <c r="X45" s="5"/>
      <c r="Z45" s="38"/>
      <c r="AA45" s="5"/>
      <c r="AC45" s="38"/>
      <c r="AD45" s="5"/>
      <c r="AF45" s="38"/>
      <c r="AG45" s="5"/>
      <c r="AI45" s="38"/>
      <c r="AJ45" s="5"/>
      <c r="AL45" s="38"/>
      <c r="AM45" s="5"/>
      <c r="AP45" s="68"/>
      <c r="AQ45" s="45"/>
      <c r="AS45" s="136"/>
      <c r="AT45" s="90"/>
    </row>
    <row r="46" spans="3:53" ht="14" thickBot="1" x14ac:dyDescent="0.2">
      <c r="C46" s="69" t="s">
        <v>26</v>
      </c>
      <c r="D46" s="30"/>
      <c r="E46" s="70">
        <f>E42-E44</f>
        <v>914.62800000000152</v>
      </c>
      <c r="F46" s="71">
        <f>E$46/E$15</f>
        <v>9.0200000000000159E-3</v>
      </c>
      <c r="G46" s="33"/>
      <c r="H46" s="70">
        <f>H42-H44</f>
        <v>924.09900000000061</v>
      </c>
      <c r="I46" s="71">
        <f>H$46/H$15</f>
        <v>9.0200000000000054E-3</v>
      </c>
      <c r="J46" s="30"/>
      <c r="K46" s="70">
        <f>K42-K44</f>
        <v>1070.2229999999981</v>
      </c>
      <c r="L46" s="71">
        <f>K$46/K$15</f>
        <v>9.0199999999999846E-3</v>
      </c>
      <c r="M46" s="30"/>
      <c r="N46" s="70">
        <f>N42-N44</f>
        <v>1033.6920000000018</v>
      </c>
      <c r="O46" s="71">
        <f>N$46/N$15</f>
        <v>9.0200000000000159E-3</v>
      </c>
      <c r="P46" s="67"/>
      <c r="Q46" s="70">
        <f>Q42-Q44</f>
        <v>1173.0509999999995</v>
      </c>
      <c r="R46" s="71">
        <f>Q$46/Q$15</f>
        <v>9.0199999999999968E-3</v>
      </c>
      <c r="S46" s="35"/>
      <c r="T46" s="70">
        <f>T42-T44</f>
        <v>1233.9359999999995</v>
      </c>
      <c r="U46" s="71">
        <f>T$46/T$15</f>
        <v>9.0199999999999968E-3</v>
      </c>
      <c r="V46" s="35"/>
      <c r="W46" s="70">
        <f>W42-W44</f>
        <v>1316.4690000000005</v>
      </c>
      <c r="X46" s="71">
        <f>W$46/W$15</f>
        <v>9.0200000000000037E-3</v>
      </c>
      <c r="Y46" s="35"/>
      <c r="Z46" s="70">
        <f>Z42-Z44</f>
        <v>1302.9390000000005</v>
      </c>
      <c r="AA46" s="71">
        <f>Z$46/Z$15</f>
        <v>9.0200000000000037E-3</v>
      </c>
      <c r="AB46" s="35"/>
      <c r="AC46" s="70">
        <f>AC42-AC44</f>
        <v>1137.8730000000012</v>
      </c>
      <c r="AD46" s="71">
        <f>AC$46/AC$15</f>
        <v>9.0200000000000089E-3</v>
      </c>
      <c r="AE46" s="35"/>
      <c r="AF46" s="70">
        <f>AF42-AF44</f>
        <v>1136.52</v>
      </c>
      <c r="AG46" s="71">
        <f>AF$46/AF$15</f>
        <v>9.0200000000000002E-3</v>
      </c>
      <c r="AH46" s="35"/>
      <c r="AI46" s="70">
        <f>AI42-AI44</f>
        <v>1072.9290000000005</v>
      </c>
      <c r="AJ46" s="71">
        <f>AI$46/AI$15</f>
        <v>9.0200000000000037E-3</v>
      </c>
      <c r="AK46" s="35"/>
      <c r="AL46" s="70">
        <f>AL42-AL44</f>
        <v>1213.6409999999994</v>
      </c>
      <c r="AM46" s="71">
        <f>AL$46/AL$15</f>
        <v>9.019999999999995E-3</v>
      </c>
      <c r="AN46" s="35"/>
      <c r="AO46" s="35"/>
      <c r="AP46" s="72">
        <f>+$AL46+$AI46+$AF46+$AC46+$Z46+$W46+$T46+$Q46+$N46+$K46+$H46+$E46</f>
        <v>13530.000000000004</v>
      </c>
      <c r="AQ46" s="71">
        <f>AP$46/AP$15</f>
        <v>9.020000000000002E-3</v>
      </c>
      <c r="AR46" s="35"/>
      <c r="AS46" s="137">
        <f>+AS42-AS44</f>
        <v>13530</v>
      </c>
      <c r="AT46" s="95">
        <f>AS$46/AS$15</f>
        <v>9.0200000000000002E-3</v>
      </c>
      <c r="AU46" s="30"/>
      <c r="AV46" s="30"/>
      <c r="AW46" s="30"/>
      <c r="AX46" s="30"/>
      <c r="AY46" s="30"/>
      <c r="AZ46" s="30"/>
    </row>
    <row r="47" spans="3:53" ht="15" thickTop="1" thickBot="1" x14ac:dyDescent="0.2">
      <c r="P47" s="22"/>
    </row>
    <row r="48" spans="3:53" ht="15" thickTop="1" thickBot="1" x14ac:dyDescent="0.2">
      <c r="E48" s="73" t="s">
        <v>27</v>
      </c>
      <c r="F48" s="150">
        <v>0.18</v>
      </c>
      <c r="AP48" s="74" t="s">
        <v>0</v>
      </c>
    </row>
    <row r="49" ht="14" thickTop="1" x14ac:dyDescent="0.15"/>
  </sheetData>
  <sheetProtection algorithmName="SHA-512" hashValue="7LMRaKtTaZ/V4izbfLPLsGG7Zz/exmxtldHk6KrJxZ4l+nVKPmO7iqj/0Ej6cfp/PWj/eWr2PFoEpWzQmzBX7A==" saltValue="1zEwYALvSAWmafHnDK5pGw==" spinCount="100000" sheet="1" objects="1" scenarios="1"/>
  <pageMargins left="0.75000000000000011" right="0.75000000000000011" top="1" bottom="1" header="0.49" footer="0.49"/>
  <pageSetup paperSize="5" orientation="landscape"/>
  <headerFooter>
    <oddFooter>&amp;C&amp;K000000Budget et indicateurs de performance (430-763-Me)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Calendrier 2020</vt:lpstr>
      <vt:lpstr>État des Résultats</vt:lpstr>
      <vt:lpstr>'État des Résultats'!Zone_d_impression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Microsoft Office User</cp:lastModifiedBy>
  <dcterms:created xsi:type="dcterms:W3CDTF">2017-09-29T11:46:09Z</dcterms:created>
  <dcterms:modified xsi:type="dcterms:W3CDTF">2023-03-01T20:31:30Z</dcterms:modified>
</cp:coreProperties>
</file>