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defaultThemeVersion="166925"/>
  <mc:AlternateContent xmlns:mc="http://schemas.openxmlformats.org/markup-compatibility/2006">
    <mc:Choice Requires="x15">
      <x15ac:absPath xmlns:x15ac="http://schemas.microsoft.com/office/spreadsheetml/2010/11/ac" url="/Users/christianlatour/Library/Mobile Documents/com~apple~CloudDocs/COURS MÉRICI/Hiver 2023/Finance gaganante (430-853-ME)/ COMPTABILITÉ 1 - Analyse et traitement des données du cycle comptable/Chapitre 8/"/>
    </mc:Choice>
  </mc:AlternateContent>
  <xr:revisionPtr revIDLastSave="0" documentId="8_{220BCFD4-4422-8944-AC8C-4F894BE42AAD}" xr6:coauthVersionLast="47" xr6:coauthVersionMax="47" xr10:uidLastSave="{00000000-0000-0000-0000-000000000000}"/>
  <bookViews>
    <workbookView xWindow="2120" yWindow="1960" windowWidth="43080" windowHeight="20980" activeTab="3" xr2:uid="{594BB6DE-E95A-1349-9661-4ECB18990D6A}"/>
  </bookViews>
  <sheets>
    <sheet name="Modèle économique" sheetId="2" r:id="rId1"/>
    <sheet name="Plan comptable" sheetId="3" r:id="rId2"/>
    <sheet name="Bal. de vérification" sheetId="4" r:id="rId3"/>
    <sheet name="Problème 8" sheetId="1" r:id="rId4"/>
    <sheet name=" Chiffrier" sheetId="5" r:id="rId5"/>
  </sheets>
  <externalReferences>
    <externalReference r:id="rId6"/>
  </externalReferences>
  <definedNames>
    <definedName name="image1" localSheetId="4">#REF!</definedName>
    <definedName name="image1">#REF!</definedName>
    <definedName name="image2" localSheetId="4">#REF!</definedName>
    <definedName name="image2">#REF!</definedName>
    <definedName name="_xlnm.Print_Area" localSheetId="4">' Chiffrier'!$A$1:$R$71</definedName>
    <definedName name="_xlnm.Print_Area" localSheetId="2">'Bal. de vérification'!$A$1:$H$22</definedName>
    <definedName name="_xlnm.Print_Area" localSheetId="3">'Problème 8'!$B$1:$T$668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1" i="5" l="1"/>
  <c r="F58" i="5"/>
  <c r="F56" i="5"/>
  <c r="F54" i="5"/>
  <c r="G36" i="5"/>
  <c r="G35" i="5"/>
  <c r="G26" i="5"/>
  <c r="F25" i="5"/>
  <c r="G24" i="5"/>
  <c r="F23" i="5"/>
  <c r="G18" i="5"/>
  <c r="F17" i="5"/>
  <c r="F12" i="5"/>
  <c r="M35" i="5"/>
  <c r="Q35" i="5"/>
  <c r="M36" i="5"/>
  <c r="N36" i="5"/>
  <c r="C69" i="5"/>
  <c r="B69" i="5"/>
  <c r="L17" i="5"/>
  <c r="P17" i="5" s="1"/>
  <c r="L23" i="5"/>
  <c r="P23" i="5" s="1"/>
  <c r="L25" i="5"/>
  <c r="P25" i="5"/>
  <c r="L58" i="5"/>
  <c r="O58" i="5" s="1"/>
  <c r="L56" i="5"/>
  <c r="C48" i="5"/>
  <c r="E40" i="5"/>
  <c r="E45" i="5"/>
  <c r="E46" i="5"/>
  <c r="D41" i="5"/>
  <c r="D42" i="5"/>
  <c r="I43" i="5"/>
  <c r="D44" i="5"/>
  <c r="D47" i="5"/>
  <c r="D49" i="5"/>
  <c r="I49" i="5"/>
  <c r="D51" i="5"/>
  <c r="I51" i="5"/>
  <c r="D52" i="5"/>
  <c r="D54" i="5"/>
  <c r="I54" i="5"/>
  <c r="D56" i="5"/>
  <c r="O56" i="5"/>
  <c r="D58" i="5"/>
  <c r="I59" i="5"/>
  <c r="D60" i="5"/>
  <c r="D61" i="5"/>
  <c r="I61" i="5"/>
  <c r="I63" i="5"/>
  <c r="I66" i="5"/>
  <c r="I67" i="5"/>
  <c r="I506" i="1"/>
  <c r="J500" i="1"/>
  <c r="J468" i="1"/>
  <c r="K14" i="5" s="1"/>
  <c r="J496" i="1"/>
  <c r="K15" i="5" s="1"/>
  <c r="J472" i="1"/>
  <c r="K18" i="5" s="1"/>
  <c r="J476" i="1"/>
  <c r="H204" i="1" s="1"/>
  <c r="I204" i="1" s="1"/>
  <c r="J480" i="1"/>
  <c r="H215" i="1" s="1"/>
  <c r="I215" i="1" s="1"/>
  <c r="J488" i="1"/>
  <c r="J484" i="1"/>
  <c r="K32" i="5" s="1"/>
  <c r="J492" i="1"/>
  <c r="K33" i="5" s="1"/>
  <c r="J504" i="1"/>
  <c r="K48" i="5" s="1"/>
  <c r="I12" i="5"/>
  <c r="D15" i="5"/>
  <c r="E18" i="5"/>
  <c r="E24" i="5"/>
  <c r="E26" i="5"/>
  <c r="E27" i="5"/>
  <c r="E28" i="5"/>
  <c r="E29" i="5"/>
  <c r="E30" i="5"/>
  <c r="E35" i="5"/>
  <c r="E36" i="5"/>
  <c r="D17" i="5"/>
  <c r="L19" i="5"/>
  <c r="D23" i="5"/>
  <c r="D25" i="5"/>
  <c r="D37" i="5"/>
  <c r="B48" i="5"/>
  <c r="C43" i="5"/>
  <c r="B43" i="5"/>
  <c r="C33" i="5"/>
  <c r="B33" i="5"/>
  <c r="E70" i="5"/>
  <c r="D8" i="5"/>
  <c r="D9" i="5"/>
  <c r="D10" i="5"/>
  <c r="D11" i="5"/>
  <c r="D12" i="5"/>
  <c r="D14" i="5"/>
  <c r="D70" i="5"/>
  <c r="E71" i="5"/>
  <c r="C56" i="5"/>
  <c r="B56" i="5"/>
  <c r="C54" i="5"/>
  <c r="B54" i="5"/>
  <c r="C51" i="5"/>
  <c r="B51" i="5"/>
  <c r="C47" i="5"/>
  <c r="C46" i="5"/>
  <c r="B47" i="5"/>
  <c r="B46" i="5"/>
  <c r="C45" i="5"/>
  <c r="B45" i="5"/>
  <c r="C44" i="5"/>
  <c r="B44" i="5"/>
  <c r="C42" i="5"/>
  <c r="B42" i="5"/>
  <c r="C41" i="5"/>
  <c r="B41" i="5"/>
  <c r="C40" i="5"/>
  <c r="B40" i="5"/>
  <c r="C27" i="5"/>
  <c r="B27" i="5"/>
  <c r="C14" i="5"/>
  <c r="B14" i="5"/>
  <c r="C12" i="5"/>
  <c r="B12" i="5"/>
  <c r="C68" i="5"/>
  <c r="C67" i="5"/>
  <c r="C66" i="5"/>
  <c r="C65" i="5"/>
  <c r="C64" i="5"/>
  <c r="C63" i="5"/>
  <c r="C62" i="5"/>
  <c r="C61" i="5"/>
  <c r="C60" i="5"/>
  <c r="C59" i="5"/>
  <c r="C58" i="5"/>
  <c r="C57" i="5"/>
  <c r="C55" i="5"/>
  <c r="C52" i="5"/>
  <c r="C50" i="5"/>
  <c r="C49" i="5"/>
  <c r="C39" i="5"/>
  <c r="C38" i="5"/>
  <c r="C37" i="5"/>
  <c r="C36" i="5"/>
  <c r="C35" i="5"/>
  <c r="C34" i="5"/>
  <c r="C32" i="5"/>
  <c r="C31" i="5"/>
  <c r="C30" i="5"/>
  <c r="C29" i="5"/>
  <c r="C28" i="5"/>
  <c r="C26" i="5"/>
  <c r="C25" i="5"/>
  <c r="C24" i="5"/>
  <c r="C23" i="5"/>
  <c r="C22" i="5"/>
  <c r="C21" i="5"/>
  <c r="C20" i="5"/>
  <c r="C19" i="5"/>
  <c r="C18" i="5"/>
  <c r="C17" i="5"/>
  <c r="C16" i="5"/>
  <c r="C15" i="5"/>
  <c r="C13" i="5"/>
  <c r="C11" i="5"/>
  <c r="C10" i="5"/>
  <c r="C9" i="5"/>
  <c r="C8" i="5"/>
  <c r="B68" i="5"/>
  <c r="B67" i="5"/>
  <c r="B66" i="5"/>
  <c r="B65" i="5"/>
  <c r="B64" i="5"/>
  <c r="B63" i="5"/>
  <c r="B62" i="5"/>
  <c r="B61" i="5"/>
  <c r="B60" i="5"/>
  <c r="B59" i="5"/>
  <c r="B58" i="5"/>
  <c r="B57" i="5"/>
  <c r="B55" i="5"/>
  <c r="B53" i="5"/>
  <c r="B52" i="5"/>
  <c r="B50" i="5"/>
  <c r="B49" i="5"/>
  <c r="B39" i="5"/>
  <c r="B38" i="5"/>
  <c r="B37" i="5"/>
  <c r="B36" i="5"/>
  <c r="B35" i="5"/>
  <c r="B34" i="5"/>
  <c r="B32" i="5"/>
  <c r="B31" i="5"/>
  <c r="B30" i="5"/>
  <c r="B29" i="5"/>
  <c r="B28" i="5"/>
  <c r="B26" i="5"/>
  <c r="B25" i="5"/>
  <c r="B24" i="5"/>
  <c r="B23" i="5"/>
  <c r="B22" i="5"/>
  <c r="B21" i="5"/>
  <c r="B20" i="5"/>
  <c r="B19" i="5"/>
  <c r="B18" i="5"/>
  <c r="B17" i="5"/>
  <c r="B16" i="5"/>
  <c r="B15" i="5"/>
  <c r="B13" i="5"/>
  <c r="B11" i="5"/>
  <c r="B10" i="5"/>
  <c r="B9" i="5"/>
  <c r="B8" i="5"/>
  <c r="C53" i="5"/>
  <c r="I12" i="1"/>
  <c r="H293" i="1" s="1"/>
  <c r="I293" i="1" s="1"/>
  <c r="J25" i="1"/>
  <c r="H294" i="1" s="1"/>
  <c r="J12" i="1"/>
  <c r="G301" i="1" s="1"/>
  <c r="I301" i="1" s="1"/>
  <c r="H25" i="1"/>
  <c r="G308" i="1" s="1"/>
  <c r="I308" i="1" s="1"/>
  <c r="H518" i="1"/>
  <c r="I37" i="1"/>
  <c r="G323" i="1" s="1"/>
  <c r="I323" i="1" s="1"/>
  <c r="K66" i="1"/>
  <c r="G324" i="1" s="1"/>
  <c r="J37" i="1"/>
  <c r="H331" i="1" s="1"/>
  <c r="I331" i="1" s="1"/>
  <c r="I66" i="1"/>
  <c r="H338" i="1" s="1"/>
  <c r="I338" i="1" s="1"/>
  <c r="F522" i="1" s="1"/>
  <c r="G345" i="1"/>
  <c r="I345" i="1" s="1"/>
  <c r="H528" i="1"/>
  <c r="G358" i="1"/>
  <c r="I358" i="1"/>
  <c r="I359" i="1" s="1"/>
  <c r="G359" i="1"/>
  <c r="G360" i="1"/>
  <c r="G361" i="1"/>
  <c r="G362" i="1"/>
  <c r="G363" i="1"/>
  <c r="G364" i="1"/>
  <c r="G371" i="1"/>
  <c r="I371" i="1" s="1"/>
  <c r="G372" i="1"/>
  <c r="G379" i="1"/>
  <c r="I379" i="1" s="1"/>
  <c r="G386" i="1"/>
  <c r="I386" i="1" s="1"/>
  <c r="H537" i="1" s="1"/>
  <c r="H538" i="1"/>
  <c r="H539" i="1"/>
  <c r="G404" i="1"/>
  <c r="I404" i="1" s="1"/>
  <c r="H405" i="1" s="1"/>
  <c r="J621" i="1" s="1"/>
  <c r="G411" i="1"/>
  <c r="I411" i="1" s="1"/>
  <c r="H541" i="1" s="1"/>
  <c r="G418" i="1"/>
  <c r="I418" i="1" s="1"/>
  <c r="G424" i="1"/>
  <c r="I424" i="1" s="1"/>
  <c r="H543" i="1" s="1"/>
  <c r="G430" i="1"/>
  <c r="I430" i="1" s="1"/>
  <c r="G436" i="1"/>
  <c r="I436" i="1" s="1"/>
  <c r="H545" i="1" s="1"/>
  <c r="D666" i="1"/>
  <c r="D665" i="1"/>
  <c r="D664" i="1"/>
  <c r="D663" i="1"/>
  <c r="D662" i="1"/>
  <c r="D661" i="1"/>
  <c r="D660" i="1"/>
  <c r="D659" i="1"/>
  <c r="D658" i="1"/>
  <c r="D657" i="1"/>
  <c r="D656" i="1"/>
  <c r="D655" i="1"/>
  <c r="D654" i="1"/>
  <c r="D653" i="1"/>
  <c r="D652" i="1"/>
  <c r="D651" i="1"/>
  <c r="D650" i="1"/>
  <c r="D649" i="1"/>
  <c r="D648" i="1"/>
  <c r="D647" i="1"/>
  <c r="D646" i="1"/>
  <c r="C666" i="1"/>
  <c r="C665" i="1"/>
  <c r="C664" i="1"/>
  <c r="C663" i="1"/>
  <c r="C662" i="1"/>
  <c r="C661" i="1"/>
  <c r="C660" i="1"/>
  <c r="C659" i="1"/>
  <c r="C658" i="1"/>
  <c r="C657" i="1"/>
  <c r="C656" i="1"/>
  <c r="C655" i="1"/>
  <c r="C654" i="1"/>
  <c r="C653" i="1"/>
  <c r="C652" i="1"/>
  <c r="C651" i="1"/>
  <c r="C650" i="1"/>
  <c r="C649" i="1"/>
  <c r="C648" i="1"/>
  <c r="C647" i="1"/>
  <c r="C646" i="1"/>
  <c r="M123" i="1"/>
  <c r="M92" i="1"/>
  <c r="J124" i="1"/>
  <c r="K33" i="1"/>
  <c r="L33" i="1"/>
  <c r="K35" i="1"/>
  <c r="L35" i="1"/>
  <c r="H59" i="1"/>
  <c r="H109" i="1" s="1"/>
  <c r="J109" i="1" s="1"/>
  <c r="K36" i="1"/>
  <c r="L36" i="1"/>
  <c r="J102" i="1"/>
  <c r="K34" i="1"/>
  <c r="L34" i="1"/>
  <c r="K8" i="1"/>
  <c r="L8" i="1"/>
  <c r="I94" i="1"/>
  <c r="K9" i="1"/>
  <c r="L9" i="1"/>
  <c r="I86" i="1"/>
  <c r="K11" i="1"/>
  <c r="L11" i="1"/>
  <c r="I78" i="1"/>
  <c r="J78" i="1" s="1"/>
  <c r="K10" i="1"/>
  <c r="L10" i="1"/>
  <c r="H49" i="4"/>
  <c r="G49" i="4"/>
  <c r="D44" i="4"/>
  <c r="D45" i="4"/>
  <c r="D46" i="4"/>
  <c r="D47"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H193" i="1"/>
  <c r="I193" i="1" s="1"/>
  <c r="F574" i="1" s="1"/>
  <c r="G223" i="1"/>
  <c r="I223" i="1" s="1"/>
  <c r="H224" i="1"/>
  <c r="K32" i="1"/>
  <c r="L32" i="1"/>
  <c r="J66" i="1"/>
  <c r="G231" i="1" s="1"/>
  <c r="K21" i="1"/>
  <c r="K24" i="1"/>
  <c r="L21" i="1"/>
  <c r="L24" i="1"/>
  <c r="G24" i="1" s="1"/>
  <c r="H351" i="1"/>
  <c r="I351" i="1" s="1"/>
  <c r="J612" i="1"/>
  <c r="H393" i="1"/>
  <c r="J619" i="1" s="1"/>
  <c r="H399" i="1"/>
  <c r="I399" i="1" s="1"/>
  <c r="J620" i="1"/>
  <c r="G278" i="1"/>
  <c r="I633" i="1" s="1"/>
  <c r="J634" i="1" s="1"/>
  <c r="H271" i="1" s="1"/>
  <c r="G284" i="1"/>
  <c r="I284" i="1"/>
  <c r="F37" i="5" s="1"/>
  <c r="G19" i="1"/>
  <c r="G20" i="1"/>
  <c r="G22" i="1"/>
  <c r="G23" i="1"/>
  <c r="L44" i="1"/>
  <c r="M44" i="1"/>
  <c r="H45" i="1"/>
  <c r="H46" i="1"/>
  <c r="H47" i="1"/>
  <c r="H48" i="1"/>
  <c r="H49" i="1"/>
  <c r="H50" i="1"/>
  <c r="L51" i="1"/>
  <c r="M51" i="1"/>
  <c r="H52" i="1"/>
  <c r="H56" i="1"/>
  <c r="H58" i="1"/>
  <c r="H60" i="1"/>
  <c r="H61" i="1"/>
  <c r="H62" i="1"/>
  <c r="H63" i="1"/>
  <c r="L64" i="1"/>
  <c r="M64" i="1"/>
  <c r="H64" i="1"/>
  <c r="L65" i="1"/>
  <c r="M65" i="1"/>
  <c r="I25" i="1"/>
  <c r="H145" i="1"/>
  <c r="L57" i="1"/>
  <c r="M57" i="1"/>
  <c r="G168" i="1"/>
  <c r="G174" i="1"/>
  <c r="I174" i="1"/>
  <c r="F14" i="5" s="1"/>
  <c r="H175" i="1"/>
  <c r="G181" i="1"/>
  <c r="I181" i="1" s="1"/>
  <c r="G653" i="1"/>
  <c r="G655" i="1"/>
  <c r="G657" i="1"/>
  <c r="C550" i="1"/>
  <c r="C560" i="1" s="1"/>
  <c r="D638" i="1"/>
  <c r="D637" i="1"/>
  <c r="D634" i="1"/>
  <c r="D633" i="1"/>
  <c r="D630" i="1"/>
  <c r="D609" i="1"/>
  <c r="D629" i="1" s="1"/>
  <c r="H609" i="1"/>
  <c r="H553" i="1"/>
  <c r="G555" i="1"/>
  <c r="C589" i="1"/>
  <c r="C588" i="1"/>
  <c r="C587" i="1"/>
  <c r="F573" i="1"/>
  <c r="F575" i="1"/>
  <c r="F577" i="1"/>
  <c r="C552" i="1"/>
  <c r="C545" i="1"/>
  <c r="C544" i="1"/>
  <c r="C543" i="1"/>
  <c r="C542" i="1"/>
  <c r="C541" i="1"/>
  <c r="C540" i="1"/>
  <c r="C539" i="1"/>
  <c r="C538" i="1"/>
  <c r="C537" i="1"/>
  <c r="C536" i="1"/>
  <c r="C535" i="1"/>
  <c r="C534" i="1"/>
  <c r="C436" i="1"/>
  <c r="C430" i="1"/>
  <c r="C424" i="1"/>
  <c r="C418" i="1"/>
  <c r="C411" i="1"/>
  <c r="C404" i="1"/>
  <c r="C387" i="1"/>
  <c r="C372" i="1"/>
  <c r="C362" i="1"/>
  <c r="C363" i="1" s="1"/>
  <c r="C359" i="1"/>
  <c r="C360" i="1" s="1"/>
  <c r="C352" i="1"/>
  <c r="C308" i="1"/>
  <c r="C316" i="1" s="1"/>
  <c r="G316" i="1"/>
  <c r="I316" i="1" s="1"/>
  <c r="C294" i="1"/>
  <c r="I285" i="1"/>
  <c r="C271" i="1"/>
  <c r="C272" i="1" s="1"/>
  <c r="C144" i="1"/>
  <c r="C152" i="1" s="1"/>
  <c r="C160" i="1" s="1"/>
  <c r="C161" i="1" s="1"/>
  <c r="C167" i="1" s="1"/>
  <c r="C168" i="1" s="1"/>
  <c r="C174" i="1" s="1"/>
  <c r="C175" i="1" s="1"/>
  <c r="G245" i="1"/>
  <c r="I245" i="1" s="1"/>
  <c r="G237" i="1"/>
  <c r="I237" i="1"/>
  <c r="I159" i="1"/>
  <c r="H159" i="1"/>
  <c r="H151" i="1"/>
  <c r="I151" i="1" s="1"/>
  <c r="D125" i="1"/>
  <c r="H124" i="1"/>
  <c r="C84" i="1"/>
  <c r="C92" i="1" s="1"/>
  <c r="C101" i="1" s="1"/>
  <c r="C108" i="1" s="1"/>
  <c r="C115" i="1" s="1"/>
  <c r="C123" i="1" s="1"/>
  <c r="C107" i="1"/>
  <c r="C114" i="1" s="1"/>
  <c r="C122" i="1" s="1"/>
  <c r="D118" i="1"/>
  <c r="J117" i="1"/>
  <c r="H117" i="1"/>
  <c r="D116" i="1"/>
  <c r="D110" i="1"/>
  <c r="D103" i="1"/>
  <c r="H102" i="1"/>
  <c r="D93" i="1"/>
  <c r="C83" i="1"/>
  <c r="C91" i="1" s="1"/>
  <c r="D87" i="1"/>
  <c r="D85" i="1"/>
  <c r="D79" i="1"/>
  <c r="S66" i="1"/>
  <c r="R66" i="1"/>
  <c r="C18" i="1"/>
  <c r="C31" i="1" s="1"/>
  <c r="C43" i="1" s="1"/>
  <c r="R37" i="1"/>
  <c r="Q37" i="1"/>
  <c r="R25" i="1"/>
  <c r="Q25" i="1"/>
  <c r="H33" i="1" l="1"/>
  <c r="I125" i="1" s="1"/>
  <c r="J125" i="1" s="1"/>
  <c r="C323" i="1"/>
  <c r="C324" i="1" s="1"/>
  <c r="C331" i="1" s="1"/>
  <c r="C338" i="1" s="1"/>
  <c r="H35" i="1"/>
  <c r="I118" i="1" s="1"/>
  <c r="J118" i="1" s="1"/>
  <c r="G457" i="1" s="1"/>
  <c r="K12" i="1"/>
  <c r="H238" i="1" s="1"/>
  <c r="I238" i="1" s="1"/>
  <c r="I239" i="1" s="1"/>
  <c r="G29" i="5" s="1"/>
  <c r="K25" i="1"/>
  <c r="H239" i="1" s="1"/>
  <c r="H8" i="1"/>
  <c r="H93" i="1" s="1"/>
  <c r="J93" i="1" s="1"/>
  <c r="J94" i="1" s="1"/>
  <c r="C145" i="1"/>
  <c r="H65" i="1"/>
  <c r="H10" i="1"/>
  <c r="H79" i="1" s="1"/>
  <c r="J79" i="1" s="1"/>
  <c r="G448" i="1" s="1"/>
  <c r="H34" i="1"/>
  <c r="I103" i="1" s="1"/>
  <c r="J103" i="1" s="1"/>
  <c r="G455" i="1" s="1"/>
  <c r="H437" i="1"/>
  <c r="I437" i="1" s="1"/>
  <c r="I70" i="5"/>
  <c r="H36" i="1"/>
  <c r="I110" i="1" s="1"/>
  <c r="J110" i="1" s="1"/>
  <c r="G456" i="1" s="1"/>
  <c r="H380" i="1"/>
  <c r="J617" i="1" s="1"/>
  <c r="I224" i="1"/>
  <c r="G27" i="5" s="1"/>
  <c r="H9" i="1"/>
  <c r="I85" i="1" s="1"/>
  <c r="J85" i="1" s="1"/>
  <c r="J86" i="1" s="1"/>
  <c r="L37" i="1"/>
  <c r="G160" i="1" s="1"/>
  <c r="I160" i="1" s="1"/>
  <c r="L61" i="5"/>
  <c r="O61" i="5" s="1"/>
  <c r="H542" i="1"/>
  <c r="H419" i="1"/>
  <c r="J623" i="1" s="1"/>
  <c r="I419" i="1"/>
  <c r="I412" i="1"/>
  <c r="G574" i="1"/>
  <c r="H285" i="1"/>
  <c r="I637" i="1" s="1"/>
  <c r="I360" i="1"/>
  <c r="I361" i="1" s="1"/>
  <c r="I362" i="1" s="1"/>
  <c r="I363" i="1" s="1"/>
  <c r="F49" i="5" s="1"/>
  <c r="J506" i="1"/>
  <c r="G557" i="1"/>
  <c r="C642" i="1"/>
  <c r="M66" i="1"/>
  <c r="G161" i="1" s="1"/>
  <c r="G352" i="1"/>
  <c r="I605" i="1" s="1"/>
  <c r="K26" i="5"/>
  <c r="I352" i="1"/>
  <c r="L12" i="1"/>
  <c r="H246" i="1" s="1"/>
  <c r="I246" i="1" s="1"/>
  <c r="H262" i="1"/>
  <c r="I262" i="1" s="1"/>
  <c r="M33" i="5" s="1"/>
  <c r="Q33" i="5" s="1"/>
  <c r="H11" i="1"/>
  <c r="H87" i="1" s="1"/>
  <c r="L67" i="5"/>
  <c r="O67" i="5" s="1"/>
  <c r="L37" i="5"/>
  <c r="O37" i="5" s="1"/>
  <c r="N69" i="5" s="1"/>
  <c r="H32" i="1"/>
  <c r="H116" i="1" s="1"/>
  <c r="J116" i="1" s="1"/>
  <c r="H51" i="1"/>
  <c r="H412" i="1"/>
  <c r="J622" i="1" s="1"/>
  <c r="I278" i="1"/>
  <c r="H257" i="1"/>
  <c r="I257" i="1" s="1"/>
  <c r="H664" i="1" s="1"/>
  <c r="G450" i="1"/>
  <c r="G458" i="1"/>
  <c r="I324" i="1"/>
  <c r="G589" i="1"/>
  <c r="L41" i="5"/>
  <c r="O41" i="5" s="1"/>
  <c r="F41" i="5"/>
  <c r="H302" i="1"/>
  <c r="J610" i="1" s="1"/>
  <c r="H513" i="1"/>
  <c r="H346" i="1"/>
  <c r="J614" i="1" s="1"/>
  <c r="I346" i="1"/>
  <c r="G524" i="1"/>
  <c r="F47" i="5"/>
  <c r="H654" i="1"/>
  <c r="M18" i="5"/>
  <c r="H540" i="1"/>
  <c r="I405" i="1"/>
  <c r="L42" i="5"/>
  <c r="O42" i="5" s="1"/>
  <c r="H309" i="1"/>
  <c r="H514" i="1"/>
  <c r="F42" i="5"/>
  <c r="K12" i="5"/>
  <c r="H167" i="1"/>
  <c r="I167" i="1" s="1"/>
  <c r="I168" i="1" s="1"/>
  <c r="L59" i="5"/>
  <c r="O59" i="5" s="1"/>
  <c r="O69" i="5"/>
  <c r="H44" i="1"/>
  <c r="L66" i="1"/>
  <c r="G153" i="1" s="1"/>
  <c r="G46" i="5"/>
  <c r="G339" i="1"/>
  <c r="M46" i="5"/>
  <c r="N46" i="5" s="1"/>
  <c r="L25" i="1"/>
  <c r="H247" i="1" s="1"/>
  <c r="G21" i="1"/>
  <c r="G25" i="1" s="1"/>
  <c r="G137" i="1" s="1"/>
  <c r="I137" i="1" s="1"/>
  <c r="L66" i="5"/>
  <c r="O66" i="5" s="1"/>
  <c r="H431" i="1"/>
  <c r="J625" i="1" s="1"/>
  <c r="H544" i="1"/>
  <c r="L54" i="5"/>
  <c r="O54" i="5" s="1"/>
  <c r="H387" i="1"/>
  <c r="J618" i="1" s="1"/>
  <c r="H252" i="1"/>
  <c r="I252" i="1" s="1"/>
  <c r="K31" i="5"/>
  <c r="I161" i="1"/>
  <c r="L63" i="5"/>
  <c r="O63" i="5" s="1"/>
  <c r="H425" i="1"/>
  <c r="F521" i="1"/>
  <c r="G522" i="1" s="1"/>
  <c r="G45" i="5"/>
  <c r="M45" i="5"/>
  <c r="N45" i="5" s="1"/>
  <c r="G332" i="1"/>
  <c r="I603" i="1" s="1"/>
  <c r="L47" i="5"/>
  <c r="O47" i="5" s="1"/>
  <c r="H536" i="1"/>
  <c r="F52" i="5"/>
  <c r="F578" i="1"/>
  <c r="G578" i="1" s="1"/>
  <c r="H658" i="1"/>
  <c r="M26" i="5"/>
  <c r="Q26" i="5" s="1"/>
  <c r="M48" i="5"/>
  <c r="N48" i="5" s="1"/>
  <c r="F15" i="5"/>
  <c r="I294" i="1"/>
  <c r="K24" i="5"/>
  <c r="H317" i="1"/>
  <c r="I317" i="1" s="1"/>
  <c r="L43" i="5"/>
  <c r="O43" i="5" s="1"/>
  <c r="F51" i="5"/>
  <c r="I372" i="1"/>
  <c r="M24" i="5"/>
  <c r="Q24" i="5" s="1"/>
  <c r="H656" i="1"/>
  <c r="F576" i="1"/>
  <c r="G576" i="1" s="1"/>
  <c r="I175" i="1"/>
  <c r="K37" i="1"/>
  <c r="G152" i="1" s="1"/>
  <c r="I152" i="1" s="1"/>
  <c r="L52" i="5"/>
  <c r="O52" i="5" s="1"/>
  <c r="H182" i="1"/>
  <c r="I182" i="1" s="1"/>
  <c r="L60" i="5"/>
  <c r="O60" i="5" s="1"/>
  <c r="F60" i="5"/>
  <c r="I393" i="1"/>
  <c r="H665" i="1" l="1"/>
  <c r="G459" i="1"/>
  <c r="J87" i="1"/>
  <c r="G449" i="1" s="1"/>
  <c r="I247" i="1"/>
  <c r="M29" i="5"/>
  <c r="Q29" i="5" s="1"/>
  <c r="G584" i="1"/>
  <c r="H659" i="1"/>
  <c r="M27" i="5"/>
  <c r="Q27" i="5" s="1"/>
  <c r="J626" i="1"/>
  <c r="M32" i="5"/>
  <c r="Q32" i="5" s="1"/>
  <c r="I514" i="1"/>
  <c r="C153" i="1"/>
  <c r="C230" i="1"/>
  <c r="I380" i="1"/>
  <c r="G588" i="1"/>
  <c r="H37" i="1"/>
  <c r="H230" i="1" s="1"/>
  <c r="I230" i="1" s="1"/>
  <c r="I231" i="1" s="1"/>
  <c r="G28" i="5" s="1"/>
  <c r="H66" i="1"/>
  <c r="H138" i="1" s="1"/>
  <c r="H661" i="1"/>
  <c r="I153" i="1"/>
  <c r="L10" i="5" s="1"/>
  <c r="P10" i="5" s="1"/>
  <c r="G272" i="1"/>
  <c r="J638" i="1"/>
  <c r="H12" i="1"/>
  <c r="G144" i="1" s="1"/>
  <c r="I144" i="1" s="1"/>
  <c r="I145" i="1" s="1"/>
  <c r="G566" i="1" s="1"/>
  <c r="K70" i="5"/>
  <c r="I71" i="5" s="1"/>
  <c r="H579" i="1"/>
  <c r="I364" i="1"/>
  <c r="H534" i="1" s="1"/>
  <c r="G568" i="1"/>
  <c r="G651" i="1"/>
  <c r="L14" i="5"/>
  <c r="P14" i="5" s="1"/>
  <c r="G30" i="5"/>
  <c r="H662" i="1"/>
  <c r="M30" i="5"/>
  <c r="Q30" i="5" s="1"/>
  <c r="G652" i="1"/>
  <c r="L15" i="5"/>
  <c r="P15" i="5" s="1"/>
  <c r="G569" i="1"/>
  <c r="F44" i="5"/>
  <c r="G520" i="1"/>
  <c r="G523" i="1" s="1"/>
  <c r="H525" i="1" s="1"/>
  <c r="H527" i="1" s="1"/>
  <c r="I529" i="1" s="1"/>
  <c r="H325" i="1"/>
  <c r="J613" i="1" s="1"/>
  <c r="L44" i="5"/>
  <c r="O44" i="5" s="1"/>
  <c r="I512" i="1"/>
  <c r="M40" i="5"/>
  <c r="N40" i="5" s="1"/>
  <c r="N70" i="5" s="1"/>
  <c r="I602" i="1"/>
  <c r="G40" i="5"/>
  <c r="G295" i="1"/>
  <c r="I295" i="1"/>
  <c r="G567" i="1"/>
  <c r="G650" i="1"/>
  <c r="L12" i="5"/>
  <c r="P12" i="5" s="1"/>
  <c r="I302" i="1"/>
  <c r="I332" i="1"/>
  <c r="H535" i="1"/>
  <c r="L51" i="5"/>
  <c r="O51" i="5" s="1"/>
  <c r="H373" i="1"/>
  <c r="J616" i="1" s="1"/>
  <c r="I431" i="1"/>
  <c r="I138" i="1"/>
  <c r="J611" i="1"/>
  <c r="I309" i="1"/>
  <c r="I387" i="1"/>
  <c r="M125" i="1"/>
  <c r="I604" i="1"/>
  <c r="I339" i="1"/>
  <c r="Q18" i="5"/>
  <c r="J624" i="1"/>
  <c r="I425" i="1"/>
  <c r="L11" i="5"/>
  <c r="P11" i="5" s="1"/>
  <c r="F11" i="5"/>
  <c r="G649" i="1"/>
  <c r="G451" i="1"/>
  <c r="M31" i="5"/>
  <c r="Q31" i="5" s="1"/>
  <c r="H663" i="1"/>
  <c r="G587" i="1"/>
  <c r="M94" i="1"/>
  <c r="F10" i="5" l="1"/>
  <c r="I546" i="1"/>
  <c r="C231" i="1"/>
  <c r="C238" i="1"/>
  <c r="C239" i="1" s="1"/>
  <c r="C246" i="1" s="1"/>
  <c r="C247" i="1" s="1"/>
  <c r="H660" i="1"/>
  <c r="G460" i="1"/>
  <c r="J606" i="1"/>
  <c r="I515" i="1"/>
  <c r="I531" i="1" s="1"/>
  <c r="I548" i="1" s="1"/>
  <c r="G554" i="1" s="1"/>
  <c r="G556" i="1" s="1"/>
  <c r="H557" i="1" s="1"/>
  <c r="H558" i="1" s="1"/>
  <c r="H593" i="1" s="1"/>
  <c r="M28" i="5"/>
  <c r="Q28" i="5" s="1"/>
  <c r="Q70" i="5" s="1"/>
  <c r="G648" i="1"/>
  <c r="G586" i="1"/>
  <c r="G647" i="1"/>
  <c r="G585" i="1"/>
  <c r="L9" i="5"/>
  <c r="P9" i="5" s="1"/>
  <c r="I325" i="1"/>
  <c r="L49" i="5"/>
  <c r="O49" i="5" s="1"/>
  <c r="O70" i="5" s="1"/>
  <c r="O71" i="5" s="1"/>
  <c r="H365" i="1"/>
  <c r="J615" i="1" s="1"/>
  <c r="I609" i="1" s="1"/>
  <c r="F9" i="5"/>
  <c r="G452" i="1"/>
  <c r="G70" i="5"/>
  <c r="H442" i="1"/>
  <c r="I442" i="1" s="1"/>
  <c r="F8" i="5"/>
  <c r="F70" i="5" s="1"/>
  <c r="G71" i="5" s="1"/>
  <c r="L8" i="5"/>
  <c r="G565" i="1"/>
  <c r="H570" i="1" s="1"/>
  <c r="H581" i="1" s="1"/>
  <c r="G646" i="1"/>
  <c r="I373" i="1"/>
  <c r="H590" i="1" l="1"/>
  <c r="H595" i="1" s="1"/>
  <c r="I365" i="1"/>
  <c r="M70" i="5"/>
  <c r="G667" i="1"/>
  <c r="G443" i="1"/>
  <c r="I629" i="1"/>
  <c r="J630" i="1" s="1"/>
  <c r="H270" i="1" s="1"/>
  <c r="I270" i="1" s="1"/>
  <c r="I271" i="1" s="1"/>
  <c r="I272" i="1" s="1"/>
  <c r="H666" i="1" s="1"/>
  <c r="H667" i="1" s="1"/>
  <c r="I443" i="1"/>
  <c r="P8" i="5"/>
  <c r="P70" i="5" s="1"/>
  <c r="Q71" i="5" s="1"/>
  <c r="L70" i="5"/>
  <c r="L71" i="5" s="1"/>
  <c r="G444" i="1"/>
  <c r="I444" i="1" s="1"/>
</calcChain>
</file>

<file path=xl/sharedStrings.xml><?xml version="1.0" encoding="utf-8"?>
<sst xmlns="http://schemas.openxmlformats.org/spreadsheetml/2006/main" count="1738" uniqueCount="490">
  <si>
    <t>CHAPITRE 8</t>
  </si>
  <si>
    <t>PROBLÈME 8</t>
  </si>
  <si>
    <t>QUINCAILLERIE MAISONNEUVE</t>
  </si>
  <si>
    <t>a) et c)</t>
  </si>
  <si>
    <t>JOURNAL DES VENTES</t>
  </si>
  <si>
    <t>Page : 12</t>
  </si>
  <si>
    <t>Date</t>
  </si>
  <si>
    <t>Client à débiter</t>
  </si>
  <si>
    <t>Report à l’auxiliaire</t>
  </si>
  <si>
    <t>Numéro de facture</t>
  </si>
  <si>
    <t>Clients
(débit)</t>
  </si>
  <si>
    <t>Ventes
(crédit)</t>
  </si>
  <si>
    <t>Rendus et rabais sur ventes (débit)</t>
  </si>
  <si>
    <t>TPS à payer 
(crédit)</t>
  </si>
  <si>
    <t>TVQ à payer 
(crédit)</t>
  </si>
  <si>
    <t>20X5</t>
  </si>
  <si>
    <t>Déc. 06</t>
  </si>
  <si>
    <t>Rénovations Forget</t>
  </si>
  <si>
    <t>√</t>
  </si>
  <si>
    <t>Déc. 10</t>
  </si>
  <si>
    <t>Immeubles Lacasse inc.</t>
  </si>
  <si>
    <t>NC41</t>
  </si>
  <si>
    <t>Déc. 18</t>
  </si>
  <si>
    <t>Construction Gauthier ltée</t>
  </si>
  <si>
    <t>Déc. 29</t>
  </si>
  <si>
    <t>(1100)</t>
  </si>
  <si>
    <t>(4500)</t>
  </si>
  <si>
    <t>(4510)</t>
  </si>
  <si>
    <t>(2305)</t>
  </si>
  <si>
    <t>(2310)</t>
  </si>
  <si>
    <t>JOURNAL DES ENCAISSEMENTS</t>
  </si>
  <si>
    <t>Nom du client 
et explications</t>
  </si>
  <si>
    <t>Encaisse
(débit)</t>
  </si>
  <si>
    <t>Escomptes sur ventes 
(débit)</t>
  </si>
  <si>
    <t>Clients
(crédit)</t>
  </si>
  <si>
    <t>Autres comptes du grand livre
 – nom du compte</t>
  </si>
  <si>
    <t>Numéro 
du compte</t>
  </si>
  <si>
    <t>Report au compte</t>
  </si>
  <si>
    <t>Débit</t>
  </si>
  <si>
    <t>Crédit</t>
  </si>
  <si>
    <t>Déc. 07</t>
  </si>
  <si>
    <t>Déc. 12</t>
  </si>
  <si>
    <t>Déc. 15</t>
  </si>
  <si>
    <t>Ventes au comptant</t>
  </si>
  <si>
    <t>Déc. 21</t>
  </si>
  <si>
    <t>Déc. 27</t>
  </si>
  <si>
    <t>Avis de crédit</t>
  </si>
  <si>
    <t>Emprunt bancaire (marge de crédit)</t>
  </si>
  <si>
    <t>Déc. 31</t>
  </si>
  <si>
    <t>(1010)</t>
  </si>
  <si>
    <t>(4520)</t>
  </si>
  <si>
    <t>JOURNAL DES ACHATS</t>
  </si>
  <si>
    <t>Fournisseur à créditer</t>
  </si>
  <si>
    <t xml:space="preserve">Fournisseurs
(crédit) </t>
  </si>
  <si>
    <t xml:space="preserve">Achats
(débit) </t>
  </si>
  <si>
    <t>Rendus et rabais sur achats 
(crédit)</t>
  </si>
  <si>
    <t>TPS à recevoir 
(débit)</t>
  </si>
  <si>
    <t>TVQ à recevoir 
(débit)</t>
  </si>
  <si>
    <t>Déc. 02</t>
  </si>
  <si>
    <t>Peinture Décor ltée (2/10, n/30)</t>
  </si>
  <si>
    <t>NC-2137</t>
  </si>
  <si>
    <t>Déc. 08</t>
  </si>
  <si>
    <t>Polyrama ltée (2/10, n/30)</t>
  </si>
  <si>
    <t>Déc. 13</t>
  </si>
  <si>
    <t>Emballage Raymond ltée  (2/10, n/30)</t>
  </si>
  <si>
    <t>Fournitures de magasin</t>
  </si>
  <si>
    <t>Déc. 22</t>
  </si>
  <si>
    <t>Lépine inc. (2/10, n/30)</t>
  </si>
  <si>
    <t>(2100)</t>
  </si>
  <si>
    <t>(5100)</t>
  </si>
  <si>
    <t>(5110)</t>
  </si>
  <si>
    <t>(1105)</t>
  </si>
  <si>
    <t>(1110)</t>
  </si>
  <si>
    <t>JOURNAL DES DÉCAISSEMENTS</t>
  </si>
  <si>
    <t>Nom du fournisseur ou du bénéficiaire</t>
  </si>
  <si>
    <t>Numéro de chèque ou de confirmation</t>
  </si>
  <si>
    <t>Encaisse
(crédit)</t>
  </si>
  <si>
    <t>Escomptes sur achats 
(crédit)</t>
  </si>
  <si>
    <t xml:space="preserve">Fournisseurs
(débit) </t>
  </si>
  <si>
    <t>Numéro des comptes</t>
  </si>
  <si>
    <t>Déc. 01</t>
  </si>
  <si>
    <t>Annie Lyons</t>
  </si>
  <si>
    <t>Loyer</t>
  </si>
  <si>
    <t>Déc. 03</t>
  </si>
  <si>
    <t>Assurances Lemire</t>
  </si>
  <si>
    <t>Assurance payée d’avance</t>
  </si>
  <si>
    <t>Déc. 05</t>
  </si>
  <si>
    <t>Polyrama ltée</t>
  </si>
  <si>
    <t>Déc. 09</t>
  </si>
  <si>
    <t>Emballage Raymond ltée</t>
  </si>
  <si>
    <t>Déc. 11</t>
  </si>
  <si>
    <t>Rachel Campagne</t>
  </si>
  <si>
    <t>Salaires</t>
  </si>
  <si>
    <t>Laurence Poulain</t>
  </si>
  <si>
    <t>Visothy Chea</t>
  </si>
  <si>
    <t>Déc. 14</t>
  </si>
  <si>
    <t>Transport Lachance</t>
  </si>
  <si>
    <t>Frais de transport à l’achat</t>
  </si>
  <si>
    <t>Ministère des finances</t>
  </si>
  <si>
    <t>TPS à recevoir</t>
  </si>
  <si>
    <t>TPS à payer</t>
  </si>
  <si>
    <t>TVQ à recevoir</t>
  </si>
  <si>
    <t>TVQ à payer</t>
  </si>
  <si>
    <t>Déc. 17</t>
  </si>
  <si>
    <t>Peinture Décor ltée</t>
  </si>
  <si>
    <t>Déc. 19</t>
  </si>
  <si>
    <t>Journal de Laval</t>
  </si>
  <si>
    <t>Publicité</t>
  </si>
  <si>
    <t>Déc. 20</t>
  </si>
  <si>
    <t>Avis de débit</t>
  </si>
  <si>
    <t>Déc. 23</t>
  </si>
  <si>
    <t>Lépine inc.</t>
  </si>
  <si>
    <t>Déc. 24</t>
  </si>
  <si>
    <t>Daisy Gourd</t>
  </si>
  <si>
    <t>Daisy Gourd – retraits</t>
  </si>
  <si>
    <t>Déc. 28</t>
  </si>
  <si>
    <t>Binette inc.</t>
  </si>
  <si>
    <t>Déc. 30</t>
  </si>
  <si>
    <t>Horizon Télécom</t>
  </si>
  <si>
    <t>Télécommunications</t>
  </si>
  <si>
    <t>(5120)</t>
  </si>
  <si>
    <t>b)</t>
  </si>
  <si>
    <t>GRAND LIVRE AUXILIAIRE DES CLIENTS</t>
  </si>
  <si>
    <t>Client : Construction Gauthier ltée</t>
  </si>
  <si>
    <t xml:space="preserve"> Conditions : 2/10, n/30</t>
  </si>
  <si>
    <t>N° facture</t>
  </si>
  <si>
    <t>Libellé</t>
  </si>
  <si>
    <t>Référence</t>
  </si>
  <si>
    <t>Solde</t>
  </si>
  <si>
    <t>Dt/Ct</t>
  </si>
  <si>
    <t>Nov. 30</t>
  </si>
  <si>
    <t>Dt</t>
  </si>
  <si>
    <t>J.E.12</t>
  </si>
  <si>
    <t>J.V.12</t>
  </si>
  <si>
    <t>Client : Immeubles Lacasse inc.</t>
  </si>
  <si>
    <t>Client : Rénovations Forget</t>
  </si>
  <si>
    <t>GRAND LIVRE AUXILIAIRE DES FOURNISSEURS</t>
  </si>
  <si>
    <t>Fournisseur : Emballages Raymond ltée</t>
  </si>
  <si>
    <t xml:space="preserve">  Conditions : 2/10, n/30</t>
  </si>
  <si>
    <t>Ct</t>
  </si>
  <si>
    <t>J.D.12</t>
  </si>
  <si>
    <t>J.A.12</t>
  </si>
  <si>
    <t>Fournisseur : Lépine inc.</t>
  </si>
  <si>
    <t>Fournisseur : Peinture Décor ltée</t>
  </si>
  <si>
    <t>Fournisseur : Polyrama ltée</t>
  </si>
  <si>
    <t>d), f) et h)</t>
  </si>
  <si>
    <t>Encaisse</t>
  </si>
  <si>
    <t>N° 1010</t>
  </si>
  <si>
    <t>Encaissements du mois de décembre</t>
  </si>
  <si>
    <t>Décaissements du mois de décembre</t>
  </si>
  <si>
    <t>Clients</t>
  </si>
  <si>
    <r>
      <t>N°</t>
    </r>
    <r>
      <rPr>
        <b/>
        <sz val="12"/>
        <color theme="1"/>
        <rFont val="Calibri"/>
        <family val="2"/>
      </rPr>
      <t xml:space="preserve"> 1100</t>
    </r>
  </si>
  <si>
    <t>Ventes du mois de décembre</t>
  </si>
  <si>
    <t>N° 1105</t>
  </si>
  <si>
    <t>Achats du mois de décembre</t>
  </si>
  <si>
    <t>N° 1110</t>
  </si>
  <si>
    <t>Stock de marchandises</t>
  </si>
  <si>
    <t>N° 1180</t>
  </si>
  <si>
    <t>Régularisation</t>
  </si>
  <si>
    <t>J.G.12</t>
  </si>
  <si>
    <t>N° 1200</t>
  </si>
  <si>
    <t>N° 1210</t>
  </si>
  <si>
    <t>Matériel roulant</t>
  </si>
  <si>
    <t>N° 1300</t>
  </si>
  <si>
    <t>Amortissement cumulé – matériel roulant</t>
  </si>
  <si>
    <t>N° 1310</t>
  </si>
  <si>
    <t>Équipement</t>
  </si>
  <si>
    <t>N° 1600</t>
  </si>
  <si>
    <t>Amortissement cumulé – équipement</t>
  </si>
  <si>
    <t>N° 1610</t>
  </si>
  <si>
    <t>Ameublement de bureau</t>
  </si>
  <si>
    <t>N° 1800</t>
  </si>
  <si>
    <t>Amortissement cumulé – ameublement de bureau</t>
  </si>
  <si>
    <t>N° 1810</t>
  </si>
  <si>
    <t>N° 2050</t>
  </si>
  <si>
    <t>Fournisseurs</t>
  </si>
  <si>
    <t>N° 2100</t>
  </si>
  <si>
    <t>N° 2305</t>
  </si>
  <si>
    <t>N° 2310</t>
  </si>
  <si>
    <t>Salaires à payer</t>
  </si>
  <si>
    <t>N° 2350</t>
  </si>
  <si>
    <t>Intérêts à payer</t>
  </si>
  <si>
    <t>N° 2450</t>
  </si>
  <si>
    <t>Loyer à payer</t>
  </si>
  <si>
    <t>N° 2455</t>
  </si>
  <si>
    <t>Daisy Gourd – capital</t>
  </si>
  <si>
    <t>N° 3100</t>
  </si>
  <si>
    <t>Clôture</t>
  </si>
  <si>
    <t>Daisy Gourd – apports</t>
  </si>
  <si>
    <t>N° 3200</t>
  </si>
  <si>
    <t>N° 3300</t>
  </si>
  <si>
    <t>Ventes</t>
  </si>
  <si>
    <t>N° 4500</t>
  </si>
  <si>
    <t>Rendus et rabais sur ventes</t>
  </si>
  <si>
    <t>N° 4510</t>
  </si>
  <si>
    <t>Escomptes sur ventes</t>
  </si>
  <si>
    <t>N° 4520</t>
  </si>
  <si>
    <t>Stock de marchandises au début</t>
  </si>
  <si>
    <t>N° 5010</t>
  </si>
  <si>
    <t>Achats</t>
  </si>
  <si>
    <t>N° 5100</t>
  </si>
  <si>
    <t>Rendus et rabais sur achats</t>
  </si>
  <si>
    <t>N° 5110</t>
  </si>
  <si>
    <t>Escomptes sur achats</t>
  </si>
  <si>
    <t>N° 5120</t>
  </si>
  <si>
    <t>N° 5130</t>
  </si>
  <si>
    <t>Stock de marchandises à la fin</t>
  </si>
  <si>
    <t>N° 5150</t>
  </si>
  <si>
    <t>N° 5300</t>
  </si>
  <si>
    <t>N° 5410</t>
  </si>
  <si>
    <t>N° 5420</t>
  </si>
  <si>
    <t>Frais de fournitures de magasin</t>
  </si>
  <si>
    <t>N° 5530</t>
  </si>
  <si>
    <t>Frais de livraison</t>
  </si>
  <si>
    <t>N° 5700</t>
  </si>
  <si>
    <t>Électricité</t>
  </si>
  <si>
    <t>N° 5730</t>
  </si>
  <si>
    <t>Assurance</t>
  </si>
  <si>
    <t>N° 5740</t>
  </si>
  <si>
    <t>N° 5750</t>
  </si>
  <si>
    <t>Charges d’intérêts</t>
  </si>
  <si>
    <t>N° 5780</t>
  </si>
  <si>
    <t>Amortissement – matériel roulant</t>
  </si>
  <si>
    <t>N° 5820</t>
  </si>
  <si>
    <t>Amortissement – équipement</t>
  </si>
  <si>
    <t>N° 5850</t>
  </si>
  <si>
    <t>Amortissement – ameublement de bureau</t>
  </si>
  <si>
    <t>N° 5870</t>
  </si>
  <si>
    <t>Sommaires des résultats</t>
  </si>
  <si>
    <t>N° 5999</t>
  </si>
  <si>
    <t>e)</t>
  </si>
  <si>
    <t>Liste des clients au 31 décembre</t>
  </si>
  <si>
    <t>Solde de la fiche du client Construction Gauthier ltée</t>
  </si>
  <si>
    <t>Solde de la fiche du client Immeubles Lacasse inc.</t>
  </si>
  <si>
    <t>Solde de la fiche du client Rénovations Forget</t>
  </si>
  <si>
    <t>Total du solde des clients au 31 décembre :</t>
  </si>
  <si>
    <r>
      <t xml:space="preserve">Solde du compte de grand livre </t>
    </r>
    <r>
      <rPr>
        <b/>
        <i/>
        <sz val="11"/>
        <color theme="1"/>
        <rFont val="Calibri"/>
        <family val="2"/>
        <scheme val="minor"/>
      </rPr>
      <t>Clients</t>
    </r>
    <r>
      <rPr>
        <b/>
        <sz val="11"/>
        <color theme="1"/>
        <rFont val="Calibri"/>
        <family val="2"/>
        <scheme val="minor"/>
      </rPr>
      <t xml:space="preserve">au 31 décembre : </t>
    </r>
  </si>
  <si>
    <t>Liste des fournisseurs au 31 décembre</t>
  </si>
  <si>
    <t>Solde de la fiche du fournisseur Emballages Raymond ltée</t>
  </si>
  <si>
    <t>Solde de la fiche du fournisseur Lépine inc.</t>
  </si>
  <si>
    <t>Solde de la fiche du fournisseur Peinture Décor Ltée</t>
  </si>
  <si>
    <t>Solde de la fiche du fournisseur Polyrama ltée</t>
  </si>
  <si>
    <t>Total du solde des fournisseurs au 31 décembre :</t>
  </si>
  <si>
    <r>
      <t xml:space="preserve">Solde du compte de grand livre </t>
    </r>
    <r>
      <rPr>
        <b/>
        <i/>
        <sz val="11"/>
        <color theme="1"/>
        <rFont val="Calibri"/>
        <family val="2"/>
        <scheme val="minor"/>
      </rPr>
      <t>Fournisseurs</t>
    </r>
    <r>
      <rPr>
        <b/>
        <sz val="11"/>
        <color theme="1"/>
        <rFont val="Calibri"/>
        <family val="2"/>
        <scheme val="minor"/>
      </rPr>
      <t xml:space="preserve">au 31 décembre : </t>
    </r>
  </si>
  <si>
    <t>f)</t>
  </si>
  <si>
    <t>Nom des comptes et explication</t>
  </si>
  <si>
    <t>Numéro 
des comptes</t>
  </si>
  <si>
    <t xml:space="preserve"> Déc. 31</t>
  </si>
  <si>
    <t>(pour régulariser les fournitures de bureau au 31 décembre 20X5 : 3 262,73 $ – 2 045,00 $ = 1 217,73 $)</t>
  </si>
  <si>
    <t>Amortissement  ̶  matériel roulant</t>
  </si>
  <si>
    <t>Amortissement cumulé  ̶  matériel roulant</t>
  </si>
  <si>
    <r>
      <t>(pour enregistrer l’amortissement du matériel roulant pour l’exercice : [20 571 $ – 4 071 $</t>
    </r>
    <r>
      <rPr>
        <sz val="11"/>
        <rFont val="Calibri"/>
        <family val="2"/>
      </rPr>
      <t>]</t>
    </r>
    <r>
      <rPr>
        <sz val="11"/>
        <rFont val="Calibri"/>
        <family val="2"/>
        <scheme val="minor"/>
      </rPr>
      <t xml:space="preserve"> ÷ 5 ans = 3 300 $)</t>
    </r>
  </si>
  <si>
    <t>Amortissement  ̶  équipement</t>
  </si>
  <si>
    <t>Amortissement cumulé  ̶  équipement</t>
  </si>
  <si>
    <r>
      <t>(pour enregistrer l’amortissement de l’équipement pour l’exercice : [36 823 $ – 1 823 $</t>
    </r>
    <r>
      <rPr>
        <sz val="11"/>
        <rFont val="Calibri"/>
        <family val="2"/>
      </rPr>
      <t>]</t>
    </r>
    <r>
      <rPr>
        <sz val="11"/>
        <rFont val="Calibri"/>
        <family val="2"/>
        <scheme val="minor"/>
      </rPr>
      <t xml:space="preserve"> ÷ 10 ans = 3 500 $)</t>
    </r>
  </si>
  <si>
    <t>Amortissement  ̶  ameublement de bureau</t>
  </si>
  <si>
    <t>Amortissement cumulé  ̶  ameublement de bureau</t>
  </si>
  <si>
    <r>
      <t>(pour enregistrer l’amortissement de l’ameublement de bureau pour l’exercice : [4 820 $ – 500 $</t>
    </r>
    <r>
      <rPr>
        <sz val="11"/>
        <rFont val="Calibri"/>
        <family val="2"/>
      </rPr>
      <t>]</t>
    </r>
    <r>
      <rPr>
        <sz val="11"/>
        <rFont val="Calibri"/>
        <family val="2"/>
        <scheme val="minor"/>
      </rPr>
      <t xml:space="preserve"> ÷ 10 ans = 432 $)</t>
    </r>
  </si>
  <si>
    <t>(pour régulariser les intérêts à payer au 31 décembre 20X5)</t>
  </si>
  <si>
    <t>(pour régulariser les salaires à payer au 31 décembre 20X5 : 3 × 85 $ × 4 jours = 1 020 $)</t>
  </si>
  <si>
    <t>(pour régulariser le loyer à payer au 31 décembre 20X5 : 724 162,74 $ × 0,04 = 28 966,51 $ – 26 400 $ = 2 566,51 $)</t>
  </si>
  <si>
    <r>
      <t xml:space="preserve">(pour régulariser l’assurance payée d’avance au 31 décembre 20X5 : 6 105 $ – </t>
    </r>
    <r>
      <rPr>
        <sz val="11"/>
        <rFont val="Calibri"/>
        <family val="2"/>
      </rPr>
      <t>[</t>
    </r>
    <r>
      <rPr>
        <sz val="11"/>
        <rFont val="Calibri"/>
        <family val="2"/>
        <scheme val="minor"/>
      </rPr>
      <t>3 300 $ × 10 mois / 12 mois</t>
    </r>
    <r>
      <rPr>
        <sz val="11"/>
        <rFont val="Calibri"/>
        <family val="2"/>
      </rPr>
      <t>]</t>
    </r>
    <r>
      <rPr>
        <sz val="11"/>
        <rFont val="Calibri"/>
        <family val="2"/>
        <scheme val="minor"/>
      </rPr>
      <t xml:space="preserve"> = 3 355 $)</t>
    </r>
  </si>
  <si>
    <t xml:space="preserve">Stock de marchandises    </t>
  </si>
  <si>
    <t>(pour enregistrer le stock de début au coût des marchandises vendues et éliminer le stock de marchandises de l’actif)</t>
  </si>
  <si>
    <t>(pour enregistrer le stock de la fin au coût des marchandises vendues et régulariser le stock de marchandises à l’actif)</t>
  </si>
  <si>
    <t>g)</t>
  </si>
  <si>
    <t>ÉTAT DES RÉSULTATS</t>
  </si>
  <si>
    <t>pour l’exercice terminé le 31 décembre 20X5</t>
  </si>
  <si>
    <t>Ventes brutes</t>
  </si>
  <si>
    <t>Moins :  Rendus et rabais sur ventes</t>
  </si>
  <si>
    <t xml:space="preserve">              Escomptes sur ventes</t>
  </si>
  <si>
    <t>Ventes nettes</t>
  </si>
  <si>
    <t>Coût des marchandises vendues</t>
  </si>
  <si>
    <t>Moins : Rendus et rabais sur achats</t>
  </si>
  <si>
    <t xml:space="preserve">             Escomptes sur achats</t>
  </si>
  <si>
    <t>Plus : Frais de transport à l’achat</t>
  </si>
  <si>
    <t>Achats nets</t>
  </si>
  <si>
    <t>Coût des marchandises disponibles à la vente</t>
  </si>
  <si>
    <t>Moins : Stock de marchandises à la fin</t>
  </si>
  <si>
    <t>Marge bénéficiaire brute</t>
  </si>
  <si>
    <t>Charges d’exploitation</t>
  </si>
  <si>
    <t>Bénéfice net</t>
  </si>
  <si>
    <t>ÉTAT DES CAPITAUX PROPRES</t>
  </si>
  <si>
    <r>
      <t>Daisy Gourd – capital au 1</t>
    </r>
    <r>
      <rPr>
        <vertAlign val="superscript"/>
        <sz val="11"/>
        <rFont val="Calibri"/>
        <family val="2"/>
        <scheme val="minor"/>
      </rPr>
      <t>er</t>
    </r>
    <r>
      <rPr>
        <sz val="11"/>
        <rFont val="Calibri"/>
        <family val="2"/>
        <scheme val="minor"/>
      </rPr>
      <t xml:space="preserve"> janvier 20X5</t>
    </r>
  </si>
  <si>
    <t>Plus : Bénéfice net</t>
  </si>
  <si>
    <t xml:space="preserve">          Apports</t>
  </si>
  <si>
    <t>Moins : Retraits</t>
  </si>
  <si>
    <t>Daisy Gourd – capital au 31 décembre 20X5</t>
  </si>
  <si>
    <t>BILAN</t>
  </si>
  <si>
    <t>au 31 décembre 20X5</t>
  </si>
  <si>
    <t>ACTIF</t>
  </si>
  <si>
    <t>Actif à court terme</t>
  </si>
  <si>
    <t>Encaisse </t>
  </si>
  <si>
    <t>Total de l’actif à court terme</t>
  </si>
  <si>
    <t>Immobilisations</t>
  </si>
  <si>
    <t>Moins : Amortissement cumulé</t>
  </si>
  <si>
    <t xml:space="preserve">Équipement </t>
  </si>
  <si>
    <t>Total des immobilisations</t>
  </si>
  <si>
    <t>Total de l’actif</t>
  </si>
  <si>
    <t>PASSIF</t>
  </si>
  <si>
    <t>Passif à court terme</t>
  </si>
  <si>
    <t>Taxes à la consommation à payer</t>
  </si>
  <si>
    <t>Total du passif à court terme</t>
  </si>
  <si>
    <t>CAPITAUX PROPRES</t>
  </si>
  <si>
    <t>Daisy Gourd – Capital</t>
  </si>
  <si>
    <t>Total du passif et des capitaux propres</t>
  </si>
  <si>
    <t>Mise en garde : Comme la balance de vérification comprend des décimales et que les états financiers sont arrondis au dollar, il est possible qu'une différence d’un dollar apparaisse causant un débalancement du bilan. Dans ce cas, il est suggéré d’ajouter ou de retrancher un dollar à un des comptes afin que l’actif soit égal au passif et aux capitaux propres.</t>
  </si>
  <si>
    <t>h)</t>
  </si>
  <si>
    <t>Sommaire des résultats</t>
  </si>
  <si>
    <t>(pour fermer les comptes créditeurs en date de la fin d’exercice)</t>
  </si>
  <si>
    <t>(pour fermer les comptes de produits en date de la fin d'exercice)</t>
  </si>
  <si>
    <t>Amortissement – ameublement</t>
  </si>
  <si>
    <t>Amortissement – bâtiment</t>
  </si>
  <si>
    <t>Frais de bureau</t>
  </si>
  <si>
    <t>Location d'équipement</t>
  </si>
  <si>
    <t>Charges d'intérêts</t>
  </si>
  <si>
    <t xml:space="preserve">Amortissement – équipement </t>
  </si>
  <si>
    <t>Amortissement – équipement de bureau</t>
  </si>
  <si>
    <t>Amortissement – équipement d'atelier</t>
  </si>
  <si>
    <t>(pour fermer les comptes débiteurs en date de la fin d’exercice)</t>
  </si>
  <si>
    <t>(pour fermer les comptes de charges en date de la fin d'exercice)</t>
  </si>
  <si>
    <t>(pour comptabiliser le bénéfice net de l’exercice dans le compte  de capital de la propriétaire)</t>
  </si>
  <si>
    <t>(pour transférer les apports de l’exercice dans le compte de capital de la propriétaire)</t>
  </si>
  <si>
    <t>(pour transférer les retraits de l’exercice dans le compte de capital de la propriétaire)</t>
  </si>
  <si>
    <t>i)</t>
  </si>
  <si>
    <t>Numéro</t>
  </si>
  <si>
    <t>Nom du compte</t>
  </si>
  <si>
    <t/>
  </si>
  <si>
    <t>PLAN COMPTABLE</t>
  </si>
  <si>
    <t>Actif courant</t>
  </si>
  <si>
    <t xml:space="preserve"> </t>
  </si>
  <si>
    <t>Placements à court terme</t>
  </si>
  <si>
    <t>Intérêts à recevoir</t>
  </si>
  <si>
    <t>Honoraires à recevoir</t>
  </si>
  <si>
    <t>Loyer à recevoir</t>
  </si>
  <si>
    <t>Produits divers à recevoir</t>
  </si>
  <si>
    <t>Dividendes à recevoir</t>
  </si>
  <si>
    <t>Taxes à la consommation à recevoir</t>
  </si>
  <si>
    <t>Effet à recevoir (court terme)</t>
  </si>
  <si>
    <t>Stocks de marchandises</t>
  </si>
  <si>
    <t>Fournitures de bureau</t>
  </si>
  <si>
    <t>Fournitures (autres)</t>
  </si>
  <si>
    <t>Assurance payée d'avance</t>
  </si>
  <si>
    <t>Loyer payé d'avance</t>
  </si>
  <si>
    <t>Taxes municipales payées d'avance</t>
  </si>
  <si>
    <t>Taxes scolaires payées d'avance</t>
  </si>
  <si>
    <t>Publicité payée d'avance</t>
  </si>
  <si>
    <t>Actif non courant</t>
  </si>
  <si>
    <t xml:space="preserve">     Amortissement cumulé - matériel roulant</t>
  </si>
  <si>
    <t>Équipement de bureau</t>
  </si>
  <si>
    <t xml:space="preserve">     Amortissement cumulé - équipement de bureau</t>
  </si>
  <si>
    <t>Matériel informatique</t>
  </si>
  <si>
    <t xml:space="preserve">     Amortissement cumulé - matériel informatique</t>
  </si>
  <si>
    <t xml:space="preserve">     Amortissement cumulé - équipement </t>
  </si>
  <si>
    <t xml:space="preserve">     Amortissement cumulé - ameublement de bureau</t>
  </si>
  <si>
    <t>Améliorations locatives</t>
  </si>
  <si>
    <t xml:space="preserve">     Amortissement cumulé - amélioration locative</t>
  </si>
  <si>
    <t>Bâtiment</t>
  </si>
  <si>
    <t xml:space="preserve">     Amortissement cumulé bâtiment</t>
  </si>
  <si>
    <t>Entrepôt</t>
  </si>
  <si>
    <t xml:space="preserve">     Amortissement cumulé - entrepôt</t>
  </si>
  <si>
    <t>Terrain</t>
  </si>
  <si>
    <t>Passif courant</t>
  </si>
  <si>
    <t xml:space="preserve"> Emprunt bancaire (marge de crédit)</t>
  </si>
  <si>
    <t xml:space="preserve"> Fournisseurs</t>
  </si>
  <si>
    <t xml:space="preserve"> Effet à payer à court terme</t>
  </si>
  <si>
    <t xml:space="preserve"> TPS à payer</t>
  </si>
  <si>
    <t xml:space="preserve"> TVQ à payer</t>
  </si>
  <si>
    <t xml:space="preserve"> Salaires à payer</t>
  </si>
  <si>
    <t xml:space="preserve"> RRQ à payer</t>
  </si>
  <si>
    <t xml:space="preserve"> RQAP à payer</t>
  </si>
  <si>
    <t xml:space="preserve"> FSS à payer</t>
  </si>
  <si>
    <t xml:space="preserve"> CNESST à payer</t>
  </si>
  <si>
    <t xml:space="preserve"> Impôt provincial à payer</t>
  </si>
  <si>
    <t xml:space="preserve"> A-E à payer</t>
  </si>
  <si>
    <t xml:space="preserve"> Impôt fédéral à payer</t>
  </si>
  <si>
    <t xml:space="preserve"> Vacances à payer</t>
  </si>
  <si>
    <t xml:space="preserve"> REER collectif à payer</t>
  </si>
  <si>
    <t xml:space="preserve"> RVER à payer</t>
  </si>
  <si>
    <t xml:space="preserve"> Régime de retraite à payer</t>
  </si>
  <si>
    <t xml:space="preserve"> Cotisations syndicales à payer</t>
  </si>
  <si>
    <t xml:space="preserve"> Dons de charité à payer</t>
  </si>
  <si>
    <t xml:space="preserve"> Publicité à payer</t>
  </si>
  <si>
    <t xml:space="preserve"> Intérêts à payer</t>
  </si>
  <si>
    <t xml:space="preserve"> Autres charges à payer</t>
  </si>
  <si>
    <t xml:space="preserve"> Loyer à payer</t>
  </si>
  <si>
    <t xml:space="preserve"> Dividendes à payer</t>
  </si>
  <si>
    <t xml:space="preserve"> Produits perçus d'avance</t>
  </si>
  <si>
    <t xml:space="preserve"> Impôts sur les société à payer</t>
  </si>
  <si>
    <t>Passif non courant</t>
  </si>
  <si>
    <t xml:space="preserve"> Effet à payer (long terme)</t>
  </si>
  <si>
    <t xml:space="preserve"> Emprunt hypothécaire</t>
  </si>
  <si>
    <t>Capitaux propres (entreprise à propriétaire unique)</t>
  </si>
  <si>
    <t xml:space="preserve"> Christian Latour — Capital</t>
  </si>
  <si>
    <t xml:space="preserve"> Christian Latour — apports</t>
  </si>
  <si>
    <t xml:space="preserve"> Christian Latour — retraits</t>
  </si>
  <si>
    <t>Capitaux propres (société par actions)</t>
  </si>
  <si>
    <t xml:space="preserve"> Capital actions ordinaire</t>
  </si>
  <si>
    <t xml:space="preserve"> Capital actions privilégié</t>
  </si>
  <si>
    <t>Bénéfices non répartis (BNR)</t>
  </si>
  <si>
    <t xml:space="preserve"> Bénéfices non répartis</t>
  </si>
  <si>
    <t>Dividendes - actions ordinaire</t>
  </si>
  <si>
    <t>Dividendes - actions privilégié</t>
  </si>
  <si>
    <t>PRODUITS</t>
  </si>
  <si>
    <t>Revenus</t>
  </si>
  <si>
    <t xml:space="preserve"> Commissions gagnées</t>
  </si>
  <si>
    <t xml:space="preserve"> Honoraires professionnels</t>
  </si>
  <si>
    <t xml:space="preserve"> Services rendus</t>
  </si>
  <si>
    <t xml:space="preserve"> Honoraires de gestion</t>
  </si>
  <si>
    <t xml:space="preserve"> Redevances gagnées</t>
  </si>
  <si>
    <t xml:space="preserve"> Revenus de transport</t>
  </si>
  <si>
    <t xml:space="preserve"> Revenus de location</t>
  </si>
  <si>
    <t xml:space="preserve"> Billets d’entrée</t>
  </si>
  <si>
    <t xml:space="preserve"> Travaux d’excavation</t>
  </si>
  <si>
    <t xml:space="preserve"> Revenus d’extermination</t>
  </si>
  <si>
    <t xml:space="preserve"> Produits divers</t>
  </si>
  <si>
    <t xml:space="preserve"> Honoraires de consultation</t>
  </si>
  <si>
    <t xml:space="preserve"> Produits de livraisons</t>
  </si>
  <si>
    <t xml:space="preserve"> Produits d’abonnements gagnés</t>
  </si>
  <si>
    <t xml:space="preserve"> Revenus de cours</t>
  </si>
  <si>
    <t xml:space="preserve"> Produits d’intérêts</t>
  </si>
  <si>
    <t xml:space="preserve"> Produits de dividendes</t>
  </si>
  <si>
    <t xml:space="preserve"> Ventes</t>
  </si>
  <si>
    <t xml:space="preserve"> Rendus et rabais sur ventes</t>
  </si>
  <si>
    <t xml:space="preserve"> Escomptes sur ventes</t>
  </si>
  <si>
    <t xml:space="preserve"> Gains sur disposition d’immobilisations</t>
  </si>
  <si>
    <t>CHARGES</t>
  </si>
  <si>
    <t>Stock de marchandise au début</t>
  </si>
  <si>
    <t>Escomptes sur achat</t>
  </si>
  <si>
    <t>Frais de douane</t>
  </si>
  <si>
    <t>Salaires des vendeurs</t>
  </si>
  <si>
    <t>Salaires de l’administration</t>
  </si>
  <si>
    <t>Charges sociales</t>
  </si>
  <si>
    <t>Avantages sociaux</t>
  </si>
  <si>
    <t>Vacances</t>
  </si>
  <si>
    <t>Location gymnase</t>
  </si>
  <si>
    <t>Frais de fournitures (autres)</t>
  </si>
  <si>
    <t>Entretien et réparation — matériel roulant</t>
  </si>
  <si>
    <t>Entretien et réparation — équipement de bureau</t>
  </si>
  <si>
    <t>Entretien et réparation — autres</t>
  </si>
  <si>
    <t>Entretien et réparation — bâtiment</t>
  </si>
  <si>
    <t>Cotisations professionnelles</t>
  </si>
  <si>
    <t>Taxes municipales</t>
  </si>
  <si>
    <t>Taxes scolaires</t>
  </si>
  <si>
    <t>Location d’équipement</t>
  </si>
  <si>
    <t>Frais divers de vente</t>
  </si>
  <si>
    <t>Frais de déplacement</t>
  </si>
  <si>
    <t>Frais de repas et représentation</t>
  </si>
  <si>
    <t>Essence</t>
  </si>
  <si>
    <t>Nonoraires de gestion</t>
  </si>
  <si>
    <t>Honoraires professionnels</t>
  </si>
  <si>
    <t>Chauffage</t>
  </si>
  <si>
    <t>Frais légaux</t>
  </si>
  <si>
    <t>Frais bancaires</t>
  </si>
  <si>
    <t>Charges diverses</t>
  </si>
  <si>
    <t>Amortissement — Matériel roulant</t>
  </si>
  <si>
    <t>Amortissement — équipement de bureau</t>
  </si>
  <si>
    <t>Amortissement — matériel informatique</t>
  </si>
  <si>
    <t xml:space="preserve">Amortissement — équipement </t>
  </si>
  <si>
    <t>Amortissement — ameublement de bureau</t>
  </si>
  <si>
    <t>Amortissement — améliorations locatives</t>
  </si>
  <si>
    <t>Amortissement — bâtiment</t>
  </si>
  <si>
    <t xml:space="preserve"> Amortissement — entrepôt</t>
  </si>
  <si>
    <t>Perte sur disposition d’immobilisations</t>
  </si>
  <si>
    <t>Charge d'impôts</t>
  </si>
  <si>
    <t xml:space="preserve">BALANCE DE VÉRIFICATION </t>
  </si>
  <si>
    <t>au 30 novembre  20X5</t>
  </si>
  <si>
    <t>BALANCE DE VÉRIFICATION (APRÈS CLÔTURE)</t>
  </si>
  <si>
    <t>GRAND LIVRE DES COMPTES</t>
  </si>
  <si>
    <t>JOURNAL GÉNÉRAL (ÉCRITURES DE RÉGULARISATION)</t>
  </si>
  <si>
    <t>JOURNAL GÉNÉRAL (ÉCRITURES DE CLÔTURE)</t>
  </si>
  <si>
    <t>Plus : Achats bruts</t>
  </si>
  <si>
    <t>Total des charges d'explitation</t>
  </si>
  <si>
    <t>a), b), d) et e)</t>
  </si>
  <si>
    <t>No</t>
  </si>
  <si>
    <t>Compte</t>
  </si>
  <si>
    <t>Écritures de fermeture</t>
  </si>
  <si>
    <t>Bilan et état des capitaux propres</t>
  </si>
  <si>
    <t xml:space="preserve">CHAPITRE 8 </t>
  </si>
  <si>
    <t>a)</t>
  </si>
  <si>
    <t>c)</t>
  </si>
  <si>
    <t>d)</t>
  </si>
  <si>
    <t>j)</t>
  </si>
  <si>
    <t>J)</t>
  </si>
  <si>
    <t>Balance de vérification au 30 novembre 20X5</t>
  </si>
  <si>
    <t>Régularisations au 31 décembre 20X5</t>
  </si>
  <si>
    <t>Balance de vérification régularisée au 31 décembre 20X</t>
  </si>
  <si>
    <t>CHIFFRIER AU 31 DÉCEMBRE   20X5</t>
  </si>
  <si>
    <t>Balance de vérification au 31 décembre 20X5 (avant les régularisation)</t>
  </si>
  <si>
    <t xml:space="preserve">LES GRANDS LIVRES AUXILIAIRES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</si>
</sst>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_ * #,##0.00_)\ _$_ ;_ * \(#,##0.00\)\ _$_ ;_ * &quot;-&quot;??_)\ _$_ ;_ @_ "/>
    <numFmt numFmtId="166" formatCode="mmm\ dd"/>
    <numFmt numFmtId="167" formatCode="_ * #,##0_)\ _$_ ;_ * \(#,##0\)\ _$_ ;_ * &quot;-&quot;??_)\ _$_ ;_ @_ "/>
    <numFmt numFmtId="168" formatCode="_ * #,##0_)\ &quot;$&quot;_ ;_ * \(#,##0\)\ &quot;$&quot;_ ;_ * &quot;-&quot;??_)\ &quot;$&quot;_ ;_ @_ "/>
  </numFmts>
  <fonts count="48" x14ac:knownFonts="1">
    <font>
      <sz val="11"/>
      <color theme="1"/>
      <name val="Calibri"/>
      <family val="2"/>
      <scheme val="minor"/>
    </font>
    <font>
      <sz val="12"/>
      <color theme="1"/>
      <name val="Calibri"/>
      <family val="2"/>
      <scheme val="minor"/>
    </font>
    <font>
      <b/>
      <sz val="12"/>
      <color theme="0"/>
      <name val="Calibri"/>
      <family val="2"/>
      <scheme val="minor"/>
    </font>
    <font>
      <sz val="11"/>
      <color theme="1"/>
      <name val="Calibri"/>
      <family val="2"/>
      <scheme val="minor"/>
    </font>
    <font>
      <sz val="10"/>
      <name val="Arial"/>
      <family val="2"/>
    </font>
    <font>
      <b/>
      <sz val="16"/>
      <color theme="1"/>
      <name val="Calibri"/>
      <family val="2"/>
    </font>
    <font>
      <b/>
      <sz val="12"/>
      <color theme="1"/>
      <name val="Calibri"/>
      <family val="2"/>
    </font>
    <font>
      <sz val="12"/>
      <color theme="1"/>
      <name val="Calibri"/>
      <family val="2"/>
    </font>
    <font>
      <b/>
      <sz val="11"/>
      <color theme="1"/>
      <name val="Calibri"/>
      <family val="2"/>
      <scheme val="minor"/>
    </font>
    <font>
      <b/>
      <sz val="11"/>
      <color theme="0"/>
      <name val="Calibri"/>
      <family val="2"/>
      <scheme val="minor"/>
    </font>
    <font>
      <b/>
      <sz val="11"/>
      <name val="Calibri"/>
      <family val="2"/>
      <scheme val="minor"/>
    </font>
    <font>
      <sz val="11"/>
      <name val="Calibri"/>
      <family val="2"/>
      <scheme val="minor"/>
    </font>
    <font>
      <sz val="11"/>
      <color theme="3" tint="0.39997558519241921"/>
      <name val="Calibri"/>
      <family val="2"/>
      <scheme val="minor"/>
    </font>
    <font>
      <sz val="11"/>
      <color theme="1"/>
      <name val="Calibri"/>
      <family val="2"/>
    </font>
    <font>
      <sz val="11"/>
      <color theme="3" tint="0.39997558519241921"/>
      <name val="Calibri"/>
      <family val="2"/>
    </font>
    <font>
      <sz val="11"/>
      <name val="Calibri"/>
      <family val="2"/>
    </font>
    <font>
      <b/>
      <sz val="11"/>
      <color theme="0"/>
      <name val="Calibri"/>
      <family val="2"/>
    </font>
    <font>
      <b/>
      <sz val="11"/>
      <name val="Calibri"/>
      <family val="2"/>
    </font>
    <font>
      <b/>
      <sz val="11"/>
      <color theme="1"/>
      <name val="Calibri"/>
      <family val="2"/>
    </font>
    <font>
      <b/>
      <i/>
      <sz val="11"/>
      <color theme="1"/>
      <name val="Calibri"/>
      <family val="2"/>
      <scheme val="minor"/>
    </font>
    <font>
      <vertAlign val="superscript"/>
      <sz val="11"/>
      <name val="Calibri"/>
      <family val="2"/>
      <scheme val="minor"/>
    </font>
    <font>
      <sz val="11"/>
      <color theme="1"/>
      <name val="Arial"/>
      <family val="2"/>
    </font>
    <font>
      <b/>
      <sz val="10"/>
      <name val="Arial"/>
      <family val="2"/>
    </font>
    <font>
      <i/>
      <sz val="10"/>
      <name val="Calibri"/>
      <family val="2"/>
      <scheme val="minor"/>
    </font>
    <font>
      <b/>
      <sz val="20"/>
      <color theme="0"/>
      <name val="Calibri"/>
      <family val="2"/>
      <scheme val="minor"/>
    </font>
    <font>
      <sz val="20"/>
      <name val="Arial"/>
      <family val="2"/>
    </font>
    <font>
      <b/>
      <sz val="18"/>
      <name val="Calibri"/>
      <family val="2"/>
      <scheme val="minor"/>
    </font>
    <font>
      <sz val="18"/>
      <name val="Arial"/>
      <family val="2"/>
    </font>
    <font>
      <sz val="14"/>
      <name val="Arial"/>
      <family val="2"/>
    </font>
    <font>
      <b/>
      <u/>
      <sz val="14"/>
      <name val="Arial"/>
      <family val="2"/>
    </font>
    <font>
      <b/>
      <u/>
      <sz val="14"/>
      <color theme="1"/>
      <name val="Arial"/>
      <family val="2"/>
    </font>
    <font>
      <b/>
      <sz val="14"/>
      <color theme="1"/>
      <name val="Arial"/>
      <family val="2"/>
    </font>
    <font>
      <sz val="14"/>
      <color theme="1"/>
      <name val="Arial"/>
      <family val="2"/>
    </font>
    <font>
      <b/>
      <sz val="14"/>
      <name val="Arial"/>
      <family val="2"/>
    </font>
    <font>
      <b/>
      <sz val="14"/>
      <color rgb="FF0070C0"/>
      <name val="Arial"/>
      <family val="2"/>
    </font>
    <font>
      <b/>
      <sz val="12"/>
      <color rgb="FF000000"/>
      <name val="Times New Roman"/>
      <family val="1"/>
    </font>
    <font>
      <b/>
      <u/>
      <sz val="11"/>
      <name val="Calibri"/>
      <family val="2"/>
    </font>
    <font>
      <b/>
      <u/>
      <sz val="11"/>
      <color theme="1"/>
      <name val="Calibri"/>
      <family val="2"/>
      <scheme val="minor"/>
    </font>
    <font>
      <b/>
      <u/>
      <sz val="11"/>
      <name val="Calibri"/>
      <family val="2"/>
      <scheme val="minor"/>
    </font>
    <font>
      <b/>
      <u/>
      <sz val="11"/>
      <color theme="1"/>
      <name val="Calibri"/>
      <family val="2"/>
    </font>
    <font>
      <u/>
      <sz val="11"/>
      <color theme="1"/>
      <name val="Calibri"/>
      <family val="2"/>
      <scheme val="minor"/>
    </font>
    <font>
      <u val="singleAccounting"/>
      <sz val="11"/>
      <color theme="1"/>
      <name val="Calibri"/>
      <family val="2"/>
      <scheme val="minor"/>
    </font>
    <font>
      <sz val="12"/>
      <color theme="1"/>
      <name val="Times New Roman"/>
      <family val="1"/>
    </font>
    <font>
      <b/>
      <sz val="12"/>
      <name val="Calibri"/>
      <family val="2"/>
      <scheme val="minor"/>
    </font>
    <font>
      <b/>
      <sz val="28"/>
      <color theme="0"/>
      <name val="Calibri"/>
      <family val="2"/>
      <scheme val="minor"/>
    </font>
    <font>
      <i/>
      <sz val="11"/>
      <color theme="1"/>
      <name val="Calibri"/>
      <family val="2"/>
      <scheme val="minor"/>
    </font>
    <font>
      <sz val="12"/>
      <color rgb="FF00B0F0"/>
      <name val="Times New Roman"/>
      <family val="1"/>
    </font>
    <font>
      <b/>
      <sz val="12"/>
      <color theme="0"/>
      <name val="Calibri (Corps)"/>
    </font>
  </fonts>
  <fills count="15">
    <fill>
      <patternFill patternType="none"/>
    </fill>
    <fill>
      <patternFill patternType="gray125"/>
    </fill>
    <fill>
      <patternFill patternType="solid">
        <fgColor rgb="FF33CCCC"/>
        <bgColor rgb="FF000000"/>
      </patternFill>
    </fill>
    <fill>
      <patternFill patternType="solid">
        <fgColor rgb="FF002060"/>
        <bgColor indexed="64"/>
      </patternFill>
    </fill>
    <fill>
      <patternFill patternType="solid">
        <fgColor theme="4" tint="0.79998168889431442"/>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theme="7" tint="0.39997558519241921"/>
        <bgColor indexed="64"/>
      </patternFill>
    </fill>
    <fill>
      <patternFill patternType="solid">
        <fgColor rgb="FFFFC0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9BBB59"/>
        <bgColor rgb="FF000000"/>
      </patternFill>
    </fill>
  </fills>
  <borders count="93">
    <border>
      <left/>
      <right/>
      <top/>
      <bottom/>
      <diagonal/>
    </border>
    <border>
      <left/>
      <right style="thin">
        <color indexed="64"/>
      </right>
      <top/>
      <bottom/>
      <diagonal/>
    </border>
    <border>
      <left style="thin">
        <color auto="1"/>
      </left>
      <right/>
      <top/>
      <bottom/>
      <diagonal/>
    </border>
    <border>
      <left style="thin">
        <color indexed="64"/>
      </left>
      <right style="thin">
        <color indexed="64"/>
      </right>
      <top/>
      <bottom/>
      <diagonal/>
    </border>
    <border>
      <left/>
      <right style="thin">
        <color indexed="64"/>
      </right>
      <top style="thin">
        <color indexed="64"/>
      </top>
      <bottom style="thin">
        <color theme="0" tint="-0.249977111117893"/>
      </bottom>
      <diagonal/>
    </border>
    <border>
      <left style="thin">
        <color indexed="64"/>
      </left>
      <right/>
      <top style="thin">
        <color indexed="64"/>
      </top>
      <bottom style="thin">
        <color theme="0" tint="-0.249977111117893"/>
      </bottom>
      <diagonal/>
    </border>
    <border>
      <left style="thin">
        <color indexed="64"/>
      </left>
      <right style="thin">
        <color indexed="64"/>
      </right>
      <top style="thin">
        <color indexed="64"/>
      </top>
      <bottom style="thin">
        <color theme="0" tint="-0.249977111117893"/>
      </bottom>
      <diagonal/>
    </border>
    <border>
      <left/>
      <right style="thin">
        <color indexed="64"/>
      </right>
      <top style="thin">
        <color theme="0" tint="-0.249977111117893"/>
      </top>
      <bottom style="thin">
        <color theme="0" tint="-0.249977111117893"/>
      </bottom>
      <diagonal/>
    </border>
    <border>
      <left style="thin">
        <color indexed="64"/>
      </left>
      <right/>
      <top style="thin">
        <color theme="0" tint="-0.249977111117893"/>
      </top>
      <bottom style="thin">
        <color theme="0" tint="-0.249977111117893"/>
      </bottom>
      <diagonal/>
    </border>
    <border>
      <left style="thin">
        <color indexed="64"/>
      </left>
      <right style="thin">
        <color indexed="64"/>
      </right>
      <top style="thin">
        <color theme="0" tint="-0.249977111117893"/>
      </top>
      <bottom style="thin">
        <color theme="0" tint="-0.249977111117893"/>
      </bottom>
      <diagonal/>
    </border>
    <border>
      <left/>
      <right style="thin">
        <color indexed="64"/>
      </right>
      <top style="thin">
        <color theme="2" tint="-0.24994659260841701"/>
      </top>
      <bottom style="thin">
        <color theme="0" tint="-0.249977111117893"/>
      </bottom>
      <diagonal/>
    </border>
    <border>
      <left style="thin">
        <color indexed="64"/>
      </left>
      <right style="thin">
        <color indexed="64"/>
      </right>
      <top style="thin">
        <color theme="2" tint="-0.24994659260841701"/>
      </top>
      <bottom style="thin">
        <color theme="0" tint="-0.249977111117893"/>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theme="0" tint="-0.249977111117893"/>
      </bottom>
      <diagonal/>
    </border>
    <border>
      <left/>
      <right/>
      <top style="thin">
        <color indexed="64"/>
      </top>
      <bottom style="thin">
        <color theme="0" tint="-0.249977111117893"/>
      </bottom>
      <diagonal/>
    </border>
    <border>
      <left style="thin">
        <color indexed="64"/>
      </left>
      <right style="thin">
        <color indexed="64"/>
      </right>
      <top style="thin">
        <color theme="0" tint="-0.249977111117893"/>
      </top>
      <bottom style="thin">
        <color theme="0" tint="-0.24994659260841701"/>
      </bottom>
      <diagonal/>
    </border>
    <border>
      <left style="thin">
        <color indexed="64"/>
      </left>
      <right style="thin">
        <color indexed="64"/>
      </right>
      <top style="thin">
        <color theme="0" tint="-0.24994659260841701"/>
      </top>
      <bottom/>
      <diagonal/>
    </border>
    <border>
      <left/>
      <right/>
      <top style="thin">
        <color theme="0" tint="-0.249977111117893"/>
      </top>
      <bottom style="thin">
        <color theme="0" tint="-0.24994659260841701"/>
      </bottom>
      <diagonal/>
    </border>
    <border>
      <left/>
      <right style="thin">
        <color indexed="64"/>
      </right>
      <top style="thin">
        <color theme="0" tint="-0.249977111117893"/>
      </top>
      <bottom style="thin">
        <color theme="0" tint="-0.24994659260841701"/>
      </bottom>
      <diagonal/>
    </border>
    <border>
      <left style="thin">
        <color indexed="64"/>
      </left>
      <right style="thin">
        <color indexed="64"/>
      </right>
      <top style="thin">
        <color theme="0" tint="-0.24994659260841701"/>
      </top>
      <bottom style="thin">
        <color theme="0" tint="-0.249977111117893"/>
      </bottom>
      <diagonal/>
    </border>
    <border>
      <left/>
      <right/>
      <top style="thin">
        <color indexed="64"/>
      </top>
      <bottom style="double">
        <color indexed="64"/>
      </bottom>
      <diagonal/>
    </border>
    <border>
      <left style="thin">
        <color indexed="64"/>
      </left>
      <right style="thin">
        <color indexed="64"/>
      </right>
      <top style="thin">
        <color theme="0" tint="-0.249977111117893"/>
      </top>
      <bottom/>
      <diagonal/>
    </border>
    <border>
      <left style="thin">
        <color indexed="64"/>
      </left>
      <right/>
      <top style="thin">
        <color theme="0" tint="-0.249977111117893"/>
      </top>
      <bottom/>
      <diagonal/>
    </border>
    <border>
      <left/>
      <right style="thin">
        <color indexed="64"/>
      </right>
      <top style="thin">
        <color theme="0" tint="-0.249977111117893"/>
      </top>
      <bottom/>
      <diagonal/>
    </border>
    <border>
      <left/>
      <right/>
      <top style="thin">
        <color theme="0" tint="-0.249977111117893"/>
      </top>
      <bottom/>
      <diagonal/>
    </border>
    <border>
      <left style="thin">
        <color indexed="64"/>
      </left>
      <right/>
      <top style="thin">
        <color theme="0" tint="-0.24994659260841701"/>
      </top>
      <bottom style="thin">
        <color theme="0" tint="-0.249977111117893"/>
      </bottom>
      <diagonal/>
    </border>
    <border>
      <left/>
      <right/>
      <top style="thin">
        <color theme="0" tint="-0.249977111117893"/>
      </top>
      <bottom style="thin">
        <color theme="0" tint="-0.249977111117893"/>
      </bottom>
      <diagonal/>
    </border>
    <border>
      <left style="thin">
        <color indexed="64"/>
      </left>
      <right style="thin">
        <color indexed="64"/>
      </right>
      <top style="thin">
        <color theme="0" tint="-0.249977111117893"/>
      </top>
      <bottom style="thin">
        <color theme="2" tint="-0.24994659260841701"/>
      </bottom>
      <diagonal/>
    </border>
    <border>
      <left style="thin">
        <color indexed="64"/>
      </left>
      <right style="thin">
        <color indexed="64"/>
      </right>
      <top style="thin">
        <color theme="2" tint="-0.24994659260841701"/>
      </top>
      <bottom style="thin">
        <color theme="2" tint="-0.24994659260841701"/>
      </bottom>
      <diagonal/>
    </border>
    <border>
      <left/>
      <right style="thin">
        <color indexed="64"/>
      </right>
      <top/>
      <bottom style="thin">
        <color theme="2" tint="-0.24994659260841701"/>
      </bottom>
      <diagonal/>
    </border>
    <border>
      <left style="thin">
        <color indexed="64"/>
      </left>
      <right style="thin">
        <color indexed="64"/>
      </right>
      <top/>
      <bottom style="thin">
        <color theme="2" tint="-0.24994659260841701"/>
      </bottom>
      <diagonal/>
    </border>
    <border>
      <left style="thin">
        <color indexed="64"/>
      </left>
      <right style="thin">
        <color indexed="64"/>
      </right>
      <top style="thin">
        <color theme="0" tint="-0.24994659260841701"/>
      </top>
      <bottom style="thin">
        <color theme="0" tint="-0.24994659260841701"/>
      </bottom>
      <diagonal/>
    </border>
    <border>
      <left/>
      <right/>
      <top style="thin">
        <color theme="2" tint="-0.24994659260841701"/>
      </top>
      <bottom style="thin">
        <color theme="2" tint="-0.24994659260841701"/>
      </bottom>
      <diagonal/>
    </border>
    <border>
      <left/>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auto="1"/>
      </left>
      <right/>
      <top style="thin">
        <color indexed="64"/>
      </top>
      <bottom style="thin">
        <color indexed="64"/>
      </bottom>
      <diagonal/>
    </border>
    <border>
      <left/>
      <right style="thin">
        <color indexed="64"/>
      </right>
      <top/>
      <bottom style="thin">
        <color theme="0" tint="-0.24994659260841701"/>
      </bottom>
      <diagonal/>
    </border>
    <border>
      <left style="thin">
        <color indexed="64"/>
      </left>
      <right/>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double">
        <color auto="1"/>
      </left>
      <right/>
      <top style="thin">
        <color indexed="64"/>
      </top>
      <bottom style="thin">
        <color theme="0" tint="-0.249977111117893"/>
      </bottom>
      <diagonal/>
    </border>
    <border>
      <left style="double">
        <color auto="1"/>
      </left>
      <right/>
      <top style="thin">
        <color theme="0" tint="-0.249977111117893"/>
      </top>
      <bottom style="thin">
        <color theme="0" tint="-0.249977111117893"/>
      </bottom>
      <diagonal/>
    </border>
    <border>
      <left/>
      <right/>
      <top style="thin">
        <color indexed="64"/>
      </top>
      <bottom style="thin">
        <color indexed="64"/>
      </bottom>
      <diagonal/>
    </border>
    <border>
      <left/>
      <right/>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style="double">
        <color auto="1"/>
      </left>
      <right/>
      <top/>
      <bottom style="thin">
        <color indexed="64"/>
      </bottom>
      <diagonal/>
    </border>
    <border>
      <left/>
      <right style="thin">
        <color indexed="64"/>
      </right>
      <top style="thin">
        <color indexed="64"/>
      </top>
      <bottom style="thin">
        <color theme="3" tint="0.59996337778862885"/>
      </bottom>
      <diagonal/>
    </border>
    <border>
      <left style="thin">
        <color indexed="64"/>
      </left>
      <right/>
      <top style="thin">
        <color indexed="64"/>
      </top>
      <bottom style="thin">
        <color theme="3" tint="0.59996337778862885"/>
      </bottom>
      <diagonal/>
    </border>
    <border>
      <left/>
      <right/>
      <top style="thin">
        <color indexed="64"/>
      </top>
      <bottom style="thin">
        <color theme="3" tint="0.59996337778862885"/>
      </bottom>
      <diagonal/>
    </border>
    <border>
      <left style="double">
        <color auto="1"/>
      </left>
      <right/>
      <top style="thin">
        <color indexed="64"/>
      </top>
      <bottom style="thin">
        <color theme="3" tint="0.59996337778862885"/>
      </bottom>
      <diagonal/>
    </border>
    <border>
      <left/>
      <right style="thin">
        <color indexed="64"/>
      </right>
      <top style="thin">
        <color theme="3" tint="0.59996337778862885"/>
      </top>
      <bottom style="thin">
        <color theme="3" tint="0.59996337778862885"/>
      </bottom>
      <diagonal/>
    </border>
    <border>
      <left style="thin">
        <color indexed="64"/>
      </left>
      <right/>
      <top style="thin">
        <color theme="3" tint="0.59996337778862885"/>
      </top>
      <bottom style="thin">
        <color theme="3" tint="0.59996337778862885"/>
      </bottom>
      <diagonal/>
    </border>
    <border>
      <left/>
      <right/>
      <top style="thin">
        <color theme="3" tint="0.59996337778862885"/>
      </top>
      <bottom style="thin">
        <color theme="3" tint="0.59996337778862885"/>
      </bottom>
      <diagonal/>
    </border>
    <border>
      <left style="double">
        <color indexed="64"/>
      </left>
      <right style="double">
        <color indexed="64"/>
      </right>
      <top style="thin">
        <color theme="3" tint="0.59996337778862885"/>
      </top>
      <bottom style="thin">
        <color theme="3" tint="0.59996337778862885"/>
      </bottom>
      <diagonal/>
    </border>
    <border>
      <left style="double">
        <color auto="1"/>
      </left>
      <right/>
      <top style="thin">
        <color theme="3" tint="0.59996337778862885"/>
      </top>
      <bottom style="thin">
        <color theme="3" tint="0.59996337778862885"/>
      </bottom>
      <diagonal/>
    </border>
    <border>
      <left/>
      <right style="thin">
        <color indexed="64"/>
      </right>
      <top/>
      <bottom style="thin">
        <color theme="3" tint="0.59996337778862885"/>
      </bottom>
      <diagonal/>
    </border>
    <border>
      <left style="thin">
        <color indexed="64"/>
      </left>
      <right/>
      <top/>
      <bottom style="thin">
        <color theme="3" tint="0.59996337778862885"/>
      </bottom>
      <diagonal/>
    </border>
    <border>
      <left style="double">
        <color auto="1"/>
      </left>
      <right/>
      <top/>
      <bottom style="thin">
        <color theme="3" tint="0.59996337778862885"/>
      </bottom>
      <diagonal/>
    </border>
    <border>
      <left style="thin">
        <color indexed="64"/>
      </left>
      <right/>
      <top style="thin">
        <color theme="3" tint="0.59996337778862885"/>
      </top>
      <bottom/>
      <diagonal/>
    </border>
    <border>
      <left style="thin">
        <color indexed="64"/>
      </left>
      <right/>
      <top style="thin">
        <color theme="3" tint="0.59996337778862885"/>
      </top>
      <bottom style="thin">
        <color indexed="64"/>
      </bottom>
      <diagonal/>
    </border>
    <border>
      <left style="thick">
        <color auto="1"/>
      </left>
      <right/>
      <top style="thick">
        <color auto="1"/>
      </top>
      <bottom/>
      <diagonal/>
    </border>
    <border>
      <left/>
      <right style="thick">
        <color auto="1"/>
      </right>
      <top style="thick">
        <color auto="1"/>
      </top>
      <bottom/>
      <diagonal/>
    </border>
    <border>
      <left/>
      <right/>
      <top style="thick">
        <color auto="1"/>
      </top>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thick">
        <color auto="1"/>
      </left>
      <right/>
      <top/>
      <bottom/>
      <diagonal/>
    </border>
    <border>
      <left/>
      <right style="thick">
        <color auto="1"/>
      </right>
      <top/>
      <bottom/>
      <diagonal/>
    </border>
    <border>
      <left/>
      <right style="thick">
        <color auto="1"/>
      </right>
      <top/>
      <bottom style="thick">
        <color auto="1"/>
      </bottom>
      <diagonal/>
    </border>
    <border>
      <left style="thick">
        <color auto="1"/>
      </left>
      <right/>
      <top/>
      <bottom style="dotted">
        <color auto="1"/>
      </bottom>
      <diagonal/>
    </border>
    <border>
      <left style="thick">
        <color auto="1"/>
      </left>
      <right/>
      <top style="dotted">
        <color auto="1"/>
      </top>
      <bottom style="dotted">
        <color auto="1"/>
      </bottom>
      <diagonal/>
    </border>
    <border>
      <left style="thick">
        <color auto="1"/>
      </left>
      <right/>
      <top style="dotted">
        <color auto="1"/>
      </top>
      <bottom/>
      <diagonal/>
    </border>
    <border>
      <left style="thick">
        <color auto="1"/>
      </left>
      <right/>
      <top/>
      <bottom style="thick">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style="hair">
        <color indexed="64"/>
      </right>
      <top style="thin">
        <color indexed="64"/>
      </top>
      <bottom style="thin">
        <color indexed="64"/>
      </bottom>
      <diagonal/>
    </border>
    <border>
      <left style="hair">
        <color auto="1"/>
      </left>
      <right/>
      <top style="thin">
        <color auto="1"/>
      </top>
      <bottom style="thin">
        <color auto="1"/>
      </bottom>
      <diagonal/>
    </border>
    <border>
      <left style="hair">
        <color indexed="64"/>
      </left>
      <right style="thin">
        <color indexed="64"/>
      </right>
      <top style="thin">
        <color indexed="64"/>
      </top>
      <bottom style="thin">
        <color indexed="64"/>
      </bottom>
      <diagonal/>
    </border>
    <border>
      <left/>
      <right style="thin">
        <color indexed="64"/>
      </right>
      <top/>
      <bottom style="thin">
        <color theme="0" tint="-0.249977111117893"/>
      </bottom>
      <diagonal/>
    </border>
    <border>
      <left/>
      <right/>
      <top/>
      <bottom style="thin">
        <color theme="0" tint="-0.249977111117893"/>
      </bottom>
      <diagonal/>
    </border>
    <border>
      <left style="thin">
        <color indexed="64"/>
      </left>
      <right/>
      <top/>
      <bottom style="thin">
        <color theme="0" tint="-0.249977111117893"/>
      </bottom>
      <diagonal/>
    </border>
    <border>
      <left/>
      <right/>
      <top/>
      <bottom style="thick">
        <color auto="1"/>
      </bottom>
      <diagonal/>
    </border>
  </borders>
  <cellStyleXfs count="11">
    <xf numFmtId="0" fontId="0" fillId="0" borderId="0"/>
    <xf numFmtId="165" fontId="3" fillId="0" borderId="0" applyFont="0" applyFill="0" applyBorder="0" applyAlignment="0" applyProtection="0"/>
    <xf numFmtId="164" fontId="3" fillId="0" borderId="0" applyFont="0" applyFill="0" applyBorder="0" applyAlignment="0" applyProtection="0"/>
    <xf numFmtId="0" fontId="4" fillId="0" borderId="0"/>
    <xf numFmtId="165" fontId="4" fillId="0" borderId="0" applyFont="0" applyFill="0" applyBorder="0" applyAlignment="0" applyProtection="0"/>
    <xf numFmtId="165" fontId="3" fillId="0" borderId="0" applyFont="0" applyFill="0" applyBorder="0" applyAlignment="0" applyProtection="0"/>
    <xf numFmtId="0" fontId="4" fillId="0" borderId="0"/>
    <xf numFmtId="164" fontId="4" fillId="0" borderId="0" applyFont="0" applyFill="0" applyBorder="0" applyAlignment="0" applyProtection="0"/>
    <xf numFmtId="0" fontId="3" fillId="0" borderId="0"/>
    <xf numFmtId="0" fontId="3" fillId="0" borderId="0"/>
    <xf numFmtId="165" fontId="3" fillId="0" borderId="0" applyFont="0" applyFill="0" applyBorder="0" applyAlignment="0" applyProtection="0"/>
  </cellStyleXfs>
  <cellXfs count="583">
    <xf numFmtId="0" fontId="0" fillId="0" borderId="0" xfId="0"/>
    <xf numFmtId="0" fontId="1" fillId="0" borderId="0" xfId="0" applyFont="1"/>
    <xf numFmtId="0" fontId="5" fillId="0" borderId="0" xfId="0" applyFont="1"/>
    <xf numFmtId="0" fontId="6" fillId="0" borderId="0" xfId="0" applyFont="1"/>
    <xf numFmtId="0" fontId="7" fillId="0" borderId="0" xfId="0" applyFont="1"/>
    <xf numFmtId="165" fontId="7" fillId="0" borderId="0" xfId="1" applyFont="1"/>
    <xf numFmtId="0" fontId="8" fillId="0" borderId="0" xfId="0" applyFont="1"/>
    <xf numFmtId="0" fontId="9" fillId="3" borderId="0" xfId="0" applyFont="1" applyFill="1" applyAlignment="1">
      <alignment horizontal="center"/>
    </xf>
    <xf numFmtId="0" fontId="0" fillId="0" borderId="0" xfId="0" applyAlignment="1">
      <alignment horizontal="center" wrapText="1"/>
    </xf>
    <xf numFmtId="165" fontId="0" fillId="0" borderId="0" xfId="0" applyNumberFormat="1"/>
    <xf numFmtId="0" fontId="13" fillId="0" borderId="0" xfId="0" applyFont="1"/>
    <xf numFmtId="0" fontId="15" fillId="0" borderId="0" xfId="0" applyFont="1"/>
    <xf numFmtId="0" fontId="16" fillId="3" borderId="0" xfId="0" applyFont="1" applyFill="1" applyAlignment="1">
      <alignment horizontal="center"/>
    </xf>
    <xf numFmtId="164" fontId="7" fillId="0" borderId="0" xfId="2" applyFont="1" applyFill="1" applyBorder="1"/>
    <xf numFmtId="165" fontId="7" fillId="0" borderId="0" xfId="1" applyFont="1" applyFill="1"/>
    <xf numFmtId="0" fontId="18" fillId="0" borderId="0" xfId="0" applyFont="1"/>
    <xf numFmtId="0" fontId="11" fillId="5" borderId="0" xfId="0" applyFont="1" applyFill="1" applyAlignment="1">
      <alignment horizontal="center"/>
    </xf>
    <xf numFmtId="0" fontId="11" fillId="5" borderId="0" xfId="0" applyFont="1" applyFill="1"/>
    <xf numFmtId="165" fontId="11" fillId="5" borderId="0" xfId="5" applyFont="1" applyFill="1" applyBorder="1"/>
    <xf numFmtId="0" fontId="10" fillId="5" borderId="0" xfId="0" applyFont="1" applyFill="1" applyAlignment="1">
      <alignment horizontal="left"/>
    </xf>
    <xf numFmtId="0" fontId="11" fillId="6" borderId="0" xfId="0" applyFont="1" applyFill="1"/>
    <xf numFmtId="0" fontId="10" fillId="6" borderId="0" xfId="0" applyFont="1" applyFill="1"/>
    <xf numFmtId="0" fontId="21" fillId="5" borderId="0" xfId="8" applyFont="1" applyFill="1"/>
    <xf numFmtId="164" fontId="21" fillId="5" borderId="0" xfId="8" applyNumberFormat="1" applyFont="1" applyFill="1"/>
    <xf numFmtId="0" fontId="22" fillId="0" borderId="0" xfId="8" applyFont="1" applyAlignment="1">
      <alignment vertical="center"/>
    </xf>
    <xf numFmtId="0" fontId="4" fillId="0" borderId="0" xfId="8" applyFont="1" applyAlignment="1">
      <alignment horizontal="right" vertical="center" wrapText="1"/>
    </xf>
    <xf numFmtId="168" fontId="22" fillId="0" borderId="0" xfId="7" applyNumberFormat="1" applyFont="1" applyFill="1" applyBorder="1"/>
    <xf numFmtId="0" fontId="21" fillId="0" borderId="0" xfId="8" applyFont="1"/>
    <xf numFmtId="0" fontId="9" fillId="0" borderId="0" xfId="0" applyFont="1" applyAlignment="1">
      <alignment horizontal="center"/>
    </xf>
    <xf numFmtId="0" fontId="10" fillId="0" borderId="0" xfId="0" applyFont="1" applyAlignment="1">
      <alignment horizontal="center" vertical="center" wrapText="1"/>
    </xf>
    <xf numFmtId="0" fontId="11" fillId="0" borderId="0" xfId="0" applyFont="1" applyAlignment="1">
      <alignment horizontal="center"/>
    </xf>
    <xf numFmtId="164" fontId="1" fillId="0" borderId="0" xfId="0" applyNumberFormat="1" applyFont="1"/>
    <xf numFmtId="0" fontId="4" fillId="0" borderId="0" xfId="6"/>
    <xf numFmtId="0" fontId="24" fillId="0" borderId="72" xfId="6" applyFont="1" applyBorder="1" applyAlignment="1">
      <alignment horizontal="center" vertical="center" wrapText="1"/>
    </xf>
    <xf numFmtId="0" fontId="25" fillId="0" borderId="72" xfId="6" applyFont="1" applyBorder="1" applyAlignment="1">
      <alignment wrapText="1"/>
    </xf>
    <xf numFmtId="0" fontId="28" fillId="0" borderId="70" xfId="6" applyFont="1" applyBorder="1"/>
    <xf numFmtId="0" fontId="28" fillId="0" borderId="71" xfId="6" applyFont="1" applyBorder="1"/>
    <xf numFmtId="0" fontId="29" fillId="0" borderId="75" xfId="6" applyFont="1" applyBorder="1"/>
    <xf numFmtId="0" fontId="28" fillId="0" borderId="76" xfId="6" applyFont="1" applyBorder="1" applyAlignment="1">
      <alignment horizontal="center"/>
    </xf>
    <xf numFmtId="0" fontId="28" fillId="0" borderId="75" xfId="6" applyFont="1" applyBorder="1"/>
    <xf numFmtId="0" fontId="28" fillId="0" borderId="76" xfId="6" applyFont="1" applyBorder="1"/>
    <xf numFmtId="0" fontId="30" fillId="0" borderId="75" xfId="6" applyFont="1" applyBorder="1"/>
    <xf numFmtId="0" fontId="28" fillId="0" borderId="77" xfId="6" applyFont="1" applyBorder="1" applyAlignment="1">
      <alignment horizontal="center"/>
    </xf>
    <xf numFmtId="0" fontId="31" fillId="0" borderId="75" xfId="6" applyFont="1" applyBorder="1"/>
    <xf numFmtId="0" fontId="32" fillId="7" borderId="75" xfId="6" applyFont="1" applyFill="1" applyBorder="1"/>
    <xf numFmtId="0" fontId="28" fillId="7" borderId="76" xfId="6" applyFont="1" applyFill="1" applyBorder="1" applyAlignment="1">
      <alignment horizontal="center"/>
    </xf>
    <xf numFmtId="0" fontId="32" fillId="0" borderId="75" xfId="6" applyFont="1" applyBorder="1"/>
    <xf numFmtId="0" fontId="28" fillId="0" borderId="77" xfId="6" applyFont="1" applyBorder="1"/>
    <xf numFmtId="0" fontId="28" fillId="0" borderId="71" xfId="6" applyFont="1" applyBorder="1" applyAlignment="1">
      <alignment horizontal="center"/>
    </xf>
    <xf numFmtId="0" fontId="29" fillId="0" borderId="78" xfId="6" applyFont="1" applyBorder="1"/>
    <xf numFmtId="0" fontId="28" fillId="0" borderId="78" xfId="6" applyFont="1" applyBorder="1"/>
    <xf numFmtId="0" fontId="28" fillId="0" borderId="79" xfId="6" applyFont="1" applyBorder="1"/>
    <xf numFmtId="0" fontId="28" fillId="0" borderId="80" xfId="6" applyFont="1" applyBorder="1"/>
    <xf numFmtId="0" fontId="30" fillId="5" borderId="79" xfId="6" applyFont="1" applyFill="1" applyBorder="1"/>
    <xf numFmtId="0" fontId="32" fillId="5" borderId="79" xfId="6" applyFont="1" applyFill="1" applyBorder="1"/>
    <xf numFmtId="0" fontId="29" fillId="0" borderId="79" xfId="6" applyFont="1" applyBorder="1"/>
    <xf numFmtId="0" fontId="33" fillId="0" borderId="79" xfId="6" applyFont="1" applyBorder="1"/>
    <xf numFmtId="0" fontId="32" fillId="0" borderId="79" xfId="6" applyFont="1" applyBorder="1" applyProtection="1">
      <protection locked="0"/>
    </xf>
    <xf numFmtId="0" fontId="32" fillId="0" borderId="79" xfId="6" applyFont="1" applyBorder="1"/>
    <xf numFmtId="0" fontId="32" fillId="0" borderId="80" xfId="6" applyFont="1" applyBorder="1"/>
    <xf numFmtId="0" fontId="28" fillId="5" borderId="79" xfId="6" applyFont="1" applyFill="1" applyBorder="1"/>
    <xf numFmtId="0" fontId="34" fillId="0" borderId="79" xfId="6" applyFont="1" applyBorder="1"/>
    <xf numFmtId="0" fontId="34" fillId="0" borderId="79" xfId="6" applyFont="1" applyBorder="1" applyProtection="1">
      <protection locked="0"/>
    </xf>
    <xf numFmtId="0" fontId="34" fillId="0" borderId="80" xfId="6" applyFont="1" applyBorder="1" applyProtection="1">
      <protection locked="0"/>
    </xf>
    <xf numFmtId="0" fontId="33" fillId="0" borderId="75" xfId="6" applyFont="1" applyBorder="1"/>
    <xf numFmtId="0" fontId="28" fillId="0" borderId="81" xfId="6" applyFont="1" applyBorder="1"/>
    <xf numFmtId="0" fontId="35" fillId="0" borderId="0" xfId="6" applyFont="1" applyAlignment="1">
      <alignment horizontal="center" vertical="center"/>
    </xf>
    <xf numFmtId="0" fontId="11" fillId="0" borderId="0" xfId="6" applyFont="1"/>
    <xf numFmtId="0" fontId="11" fillId="6" borderId="0" xfId="6" applyFont="1" applyFill="1"/>
    <xf numFmtId="0" fontId="10" fillId="8" borderId="53" xfId="6" applyFont="1" applyFill="1" applyBorder="1" applyAlignment="1">
      <alignment horizontal="center" vertical="center"/>
    </xf>
    <xf numFmtId="0" fontId="10" fillId="8" borderId="54" xfId="6" applyFont="1" applyFill="1" applyBorder="1" applyAlignment="1">
      <alignment horizontal="center" vertical="center" wrapText="1"/>
    </xf>
    <xf numFmtId="0" fontId="11" fillId="8" borderId="56" xfId="6" applyFont="1" applyFill="1" applyBorder="1" applyAlignment="1">
      <alignment horizontal="center"/>
    </xf>
    <xf numFmtId="164" fontId="11" fillId="8" borderId="61" xfId="6" applyNumberFormat="1" applyFont="1" applyFill="1" applyBorder="1" applyAlignment="1">
      <alignment horizontal="center"/>
    </xf>
    <xf numFmtId="0" fontId="11" fillId="8" borderId="60" xfId="6" applyFont="1" applyFill="1" applyBorder="1" applyAlignment="1">
      <alignment horizontal="center"/>
    </xf>
    <xf numFmtId="0" fontId="11" fillId="8" borderId="61" xfId="6" applyFont="1" applyFill="1" applyBorder="1"/>
    <xf numFmtId="0" fontId="11" fillId="8" borderId="62" xfId="6" applyFont="1" applyFill="1" applyBorder="1"/>
    <xf numFmtId="0" fontId="11" fillId="8" borderId="60" xfId="6" applyFont="1" applyFill="1" applyBorder="1"/>
    <xf numFmtId="164" fontId="11" fillId="8" borderId="66" xfId="6" applyNumberFormat="1" applyFont="1" applyFill="1" applyBorder="1" applyAlignment="1">
      <alignment horizontal="center"/>
    </xf>
    <xf numFmtId="0" fontId="11" fillId="8" borderId="62" xfId="6" applyFont="1" applyFill="1" applyBorder="1" applyAlignment="1">
      <alignment horizontal="center"/>
    </xf>
    <xf numFmtId="49" fontId="11" fillId="8" borderId="60" xfId="6" applyNumberFormat="1" applyFont="1" applyFill="1" applyBorder="1" applyAlignment="1">
      <alignment horizontal="center"/>
    </xf>
    <xf numFmtId="164" fontId="11" fillId="8" borderId="12" xfId="6" applyNumberFormat="1" applyFont="1" applyFill="1" applyBorder="1" applyAlignment="1">
      <alignment horizontal="center"/>
    </xf>
    <xf numFmtId="164" fontId="11" fillId="8" borderId="13" xfId="6" applyNumberFormat="1" applyFont="1" applyFill="1" applyBorder="1" applyAlignment="1">
      <alignment horizontal="center"/>
    </xf>
    <xf numFmtId="164" fontId="11" fillId="8" borderId="2" xfId="6" applyNumberFormat="1" applyFont="1" applyFill="1" applyBorder="1" applyAlignment="1">
      <alignment horizontal="center"/>
    </xf>
    <xf numFmtId="0" fontId="8" fillId="10" borderId="1"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10" fillId="10" borderId="3" xfId="0" applyFont="1" applyFill="1" applyBorder="1" applyAlignment="1">
      <alignment horizontal="center" vertical="center" wrapText="1"/>
    </xf>
    <xf numFmtId="0" fontId="8" fillId="10" borderId="3" xfId="0" applyFont="1" applyFill="1" applyBorder="1" applyAlignment="1">
      <alignment horizontal="center" vertical="center" wrapText="1"/>
    </xf>
    <xf numFmtId="165" fontId="0" fillId="10" borderId="6" xfId="1" applyFont="1" applyFill="1" applyBorder="1"/>
    <xf numFmtId="0" fontId="0" fillId="10" borderId="6" xfId="1" applyNumberFormat="1" applyFont="1" applyFill="1" applyBorder="1"/>
    <xf numFmtId="165" fontId="0" fillId="10" borderId="5" xfId="1" applyFont="1" applyFill="1" applyBorder="1"/>
    <xf numFmtId="16" fontId="0" fillId="10" borderId="7" xfId="0" quotePrefix="1" applyNumberFormat="1" applyFill="1" applyBorder="1" applyAlignment="1">
      <alignment horizontal="center"/>
    </xf>
    <xf numFmtId="165" fontId="0" fillId="10" borderId="9" xfId="1" applyFont="1" applyFill="1" applyBorder="1" applyAlignment="1">
      <alignment horizontal="center"/>
    </xf>
    <xf numFmtId="0" fontId="0" fillId="10" borderId="9" xfId="1" quotePrefix="1" applyNumberFormat="1" applyFont="1" applyFill="1" applyBorder="1" applyAlignment="1">
      <alignment horizontal="center"/>
    </xf>
    <xf numFmtId="165" fontId="0" fillId="10" borderId="9" xfId="1" applyFont="1" applyFill="1" applyBorder="1"/>
    <xf numFmtId="165" fontId="0" fillId="10" borderId="8" xfId="1" applyFont="1" applyFill="1" applyBorder="1"/>
    <xf numFmtId="16" fontId="0" fillId="10" borderId="10" xfId="0" quotePrefix="1" applyNumberFormat="1" applyFill="1" applyBorder="1" applyAlignment="1">
      <alignment horizontal="center"/>
    </xf>
    <xf numFmtId="165" fontId="0" fillId="10" borderId="11" xfId="1" applyFont="1" applyFill="1" applyBorder="1" applyAlignment="1">
      <alignment horizontal="center"/>
    </xf>
    <xf numFmtId="0" fontId="0" fillId="10" borderId="11" xfId="1" quotePrefix="1" applyNumberFormat="1" applyFont="1" applyFill="1" applyBorder="1" applyAlignment="1">
      <alignment horizontal="center"/>
    </xf>
    <xf numFmtId="165" fontId="0" fillId="10" borderId="12" xfId="1" applyFont="1" applyFill="1" applyBorder="1"/>
    <xf numFmtId="165" fontId="0" fillId="10" borderId="13" xfId="1" applyFont="1" applyFill="1" applyBorder="1"/>
    <xf numFmtId="0" fontId="0" fillId="10" borderId="3" xfId="1" quotePrefix="1" applyNumberFormat="1" applyFont="1" applyFill="1" applyBorder="1" applyAlignment="1">
      <alignment horizontal="center"/>
    </xf>
    <xf numFmtId="0" fontId="0" fillId="10" borderId="2" xfId="1" quotePrefix="1" applyNumberFormat="1" applyFont="1" applyFill="1" applyBorder="1" applyAlignment="1">
      <alignment horizontal="center"/>
    </xf>
    <xf numFmtId="0" fontId="11" fillId="10" borderId="9" xfId="0" quotePrefix="1" applyFont="1" applyFill="1" applyBorder="1" applyAlignment="1">
      <alignment horizontal="center"/>
    </xf>
    <xf numFmtId="0" fontId="11" fillId="10" borderId="8" xfId="0" quotePrefix="1" applyFont="1" applyFill="1" applyBorder="1" applyAlignment="1">
      <alignment horizontal="center"/>
    </xf>
    <xf numFmtId="0" fontId="10" fillId="10" borderId="1" xfId="0" applyFont="1" applyFill="1" applyBorder="1" applyAlignment="1">
      <alignment horizontal="center" vertical="center" wrapText="1"/>
    </xf>
    <xf numFmtId="0" fontId="10" fillId="10" borderId="2" xfId="0" applyFont="1" applyFill="1" applyBorder="1" applyAlignment="1">
      <alignment horizontal="center" vertical="center" wrapText="1"/>
    </xf>
    <xf numFmtId="0" fontId="10" fillId="10" borderId="0" xfId="0" applyFont="1" applyFill="1" applyAlignment="1">
      <alignment horizontal="center" vertical="center" wrapText="1"/>
    </xf>
    <xf numFmtId="0" fontId="15" fillId="10" borderId="38" xfId="0" applyFont="1" applyFill="1" applyBorder="1" applyAlignment="1">
      <alignment horizontal="center"/>
    </xf>
    <xf numFmtId="165" fontId="15" fillId="10" borderId="38" xfId="1" applyFont="1" applyFill="1" applyBorder="1"/>
    <xf numFmtId="165" fontId="14" fillId="10" borderId="38" xfId="1" applyFont="1" applyFill="1" applyBorder="1"/>
    <xf numFmtId="165" fontId="11" fillId="10" borderId="16" xfId="1" applyFont="1" applyFill="1" applyBorder="1"/>
    <xf numFmtId="17" fontId="15" fillId="10" borderId="39" xfId="0" quotePrefix="1" applyNumberFormat="1" applyFont="1" applyFill="1" applyBorder="1" applyAlignment="1">
      <alignment horizontal="center"/>
    </xf>
    <xf numFmtId="0" fontId="15" fillId="10" borderId="33" xfId="0" applyFont="1" applyFill="1" applyBorder="1" applyAlignment="1">
      <alignment horizontal="center"/>
    </xf>
    <xf numFmtId="165" fontId="15" fillId="10" borderId="33" xfId="1" applyFont="1" applyFill="1" applyBorder="1"/>
    <xf numFmtId="0" fontId="11" fillId="10" borderId="8" xfId="0" applyFont="1" applyFill="1" applyBorder="1" applyAlignment="1">
      <alignment horizontal="left"/>
    </xf>
    <xf numFmtId="0" fontId="11" fillId="10" borderId="7" xfId="0" applyFont="1" applyFill="1" applyBorder="1" applyAlignment="1">
      <alignment horizontal="left"/>
    </xf>
    <xf numFmtId="0" fontId="13" fillId="10" borderId="18" xfId="0" quotePrefix="1" applyFont="1" applyFill="1" applyBorder="1" applyAlignment="1">
      <alignment horizontal="center"/>
    </xf>
    <xf numFmtId="165" fontId="11" fillId="10" borderId="28" xfId="1" applyFont="1" applyFill="1" applyBorder="1"/>
    <xf numFmtId="165" fontId="11" fillId="10" borderId="19" xfId="1" applyFont="1" applyFill="1" applyBorder="1"/>
    <xf numFmtId="165" fontId="13" fillId="10" borderId="12" xfId="1" applyFont="1" applyFill="1" applyBorder="1"/>
    <xf numFmtId="0" fontId="17" fillId="10" borderId="33" xfId="0" applyFont="1" applyFill="1" applyBorder="1" applyAlignment="1">
      <alignment horizontal="center"/>
    </xf>
    <xf numFmtId="165" fontId="0" fillId="10" borderId="22" xfId="1" applyFont="1" applyFill="1" applyBorder="1"/>
    <xf numFmtId="0" fontId="13" fillId="10" borderId="18" xfId="0" applyFont="1" applyFill="1" applyBorder="1" applyAlignment="1">
      <alignment horizontal="center"/>
    </xf>
    <xf numFmtId="0" fontId="15" fillId="10" borderId="18" xfId="0" applyFont="1" applyFill="1" applyBorder="1" applyAlignment="1">
      <alignment horizontal="center"/>
    </xf>
    <xf numFmtId="0" fontId="0" fillId="10" borderId="26" xfId="0" applyFill="1" applyBorder="1" applyAlignment="1">
      <alignment horizontal="center"/>
    </xf>
    <xf numFmtId="0" fontId="13" fillId="10" borderId="21" xfId="0" quotePrefix="1" applyFont="1" applyFill="1" applyBorder="1" applyAlignment="1">
      <alignment horizontal="center"/>
    </xf>
    <xf numFmtId="0" fontId="13" fillId="10" borderId="21" xfId="0" applyFont="1" applyFill="1" applyBorder="1" applyAlignment="1">
      <alignment horizontal="center"/>
    </xf>
    <xf numFmtId="0" fontId="13" fillId="10" borderId="27" xfId="0" quotePrefix="1" applyFont="1" applyFill="1" applyBorder="1" applyAlignment="1">
      <alignment horizontal="center"/>
    </xf>
    <xf numFmtId="17" fontId="36" fillId="10" borderId="36" xfId="0" quotePrefix="1" applyNumberFormat="1" applyFont="1" applyFill="1" applyBorder="1" applyAlignment="1">
      <alignment horizontal="center"/>
    </xf>
    <xf numFmtId="0" fontId="37" fillId="10" borderId="4" xfId="0" applyFont="1" applyFill="1" applyBorder="1" applyAlignment="1">
      <alignment horizontal="center"/>
    </xf>
    <xf numFmtId="0" fontId="10" fillId="10" borderId="14" xfId="0" applyFont="1" applyFill="1" applyBorder="1" applyAlignment="1">
      <alignment horizontal="center" vertical="center" wrapText="1"/>
    </xf>
    <xf numFmtId="0" fontId="11" fillId="10" borderId="6" xfId="0" applyFont="1" applyFill="1" applyBorder="1" applyAlignment="1">
      <alignment horizontal="center"/>
    </xf>
    <xf numFmtId="165" fontId="11" fillId="10" borderId="15" xfId="1" applyFont="1" applyFill="1" applyBorder="1"/>
    <xf numFmtId="165" fontId="12" fillId="10" borderId="6" xfId="1" applyFont="1" applyFill="1" applyBorder="1"/>
    <xf numFmtId="165" fontId="11" fillId="10" borderId="6" xfId="1" applyFont="1" applyFill="1" applyBorder="1"/>
    <xf numFmtId="0" fontId="11" fillId="10" borderId="6" xfId="1" applyNumberFormat="1" applyFont="1" applyFill="1" applyBorder="1" applyAlignment="1">
      <alignment horizontal="center"/>
    </xf>
    <xf numFmtId="17" fontId="11" fillId="10" borderId="7" xfId="0" quotePrefix="1" applyNumberFormat="1" applyFont="1" applyFill="1" applyBorder="1" applyAlignment="1">
      <alignment horizontal="center"/>
    </xf>
    <xf numFmtId="0" fontId="11" fillId="10" borderId="9" xfId="0" applyFont="1" applyFill="1" applyBorder="1" applyAlignment="1">
      <alignment horizontal="center"/>
    </xf>
    <xf numFmtId="165" fontId="11" fillId="10" borderId="17" xfId="1" applyFont="1" applyFill="1" applyBorder="1"/>
    <xf numFmtId="165" fontId="11" fillId="10" borderId="8" xfId="1" applyFont="1" applyFill="1" applyBorder="1" applyAlignment="1">
      <alignment horizontal="left"/>
    </xf>
    <xf numFmtId="165" fontId="11" fillId="10" borderId="7" xfId="1" applyFont="1" applyFill="1" applyBorder="1" applyAlignment="1">
      <alignment horizontal="left"/>
    </xf>
    <xf numFmtId="0" fontId="11" fillId="10" borderId="17" xfId="1" applyNumberFormat="1" applyFont="1" applyFill="1" applyBorder="1" applyAlignment="1">
      <alignment horizontal="center"/>
    </xf>
    <xf numFmtId="17" fontId="11" fillId="10" borderId="20" xfId="0" quotePrefix="1" applyNumberFormat="1" applyFont="1" applyFill="1" applyBorder="1" applyAlignment="1">
      <alignment horizontal="center"/>
    </xf>
    <xf numFmtId="0" fontId="11" fillId="10" borderId="17" xfId="1" quotePrefix="1" applyNumberFormat="1" applyFont="1" applyFill="1" applyBorder="1" applyAlignment="1">
      <alignment horizontal="center"/>
    </xf>
    <xf numFmtId="0" fontId="11" fillId="10" borderId="21" xfId="0" applyFont="1" applyFill="1" applyBorder="1" applyAlignment="1">
      <alignment horizontal="center"/>
    </xf>
    <xf numFmtId="0" fontId="0" fillId="10" borderId="9" xfId="1" applyNumberFormat="1" applyFont="1" applyFill="1" applyBorder="1" applyAlignment="1">
      <alignment horizontal="center"/>
    </xf>
    <xf numFmtId="0" fontId="0" fillId="10" borderId="23" xfId="0" applyFill="1" applyBorder="1"/>
    <xf numFmtId="0" fontId="0" fillId="10" borderId="23" xfId="0" quotePrefix="1" applyFill="1" applyBorder="1" applyAlignment="1">
      <alignment horizontal="center"/>
    </xf>
    <xf numFmtId="0" fontId="0" fillId="10" borderId="23" xfId="0" applyFill="1" applyBorder="1" applyAlignment="1">
      <alignment horizontal="center"/>
    </xf>
    <xf numFmtId="0" fontId="0" fillId="10" borderId="26" xfId="0" applyFill="1" applyBorder="1"/>
    <xf numFmtId="0" fontId="11" fillId="10" borderId="27" xfId="0" applyFont="1" applyFill="1" applyBorder="1" applyAlignment="1">
      <alignment horizontal="center"/>
    </xf>
    <xf numFmtId="0" fontId="14" fillId="10" borderId="21" xfId="0" applyFont="1" applyFill="1" applyBorder="1"/>
    <xf numFmtId="0" fontId="15" fillId="10" borderId="21" xfId="0" applyFont="1" applyFill="1" applyBorder="1" applyAlignment="1">
      <alignment horizontal="center"/>
    </xf>
    <xf numFmtId="0" fontId="0" fillId="10" borderId="28" xfId="0" applyFill="1" applyBorder="1"/>
    <xf numFmtId="17" fontId="38" fillId="10" borderId="4" xfId="0" quotePrefix="1" applyNumberFormat="1" applyFont="1" applyFill="1" applyBorder="1" applyAlignment="1">
      <alignment horizontal="center"/>
    </xf>
    <xf numFmtId="0" fontId="15" fillId="10" borderId="6" xfId="0" applyFont="1" applyFill="1" applyBorder="1" applyAlignment="1">
      <alignment vertical="center"/>
    </xf>
    <xf numFmtId="0" fontId="15" fillId="10" borderId="6" xfId="0" applyFont="1" applyFill="1" applyBorder="1" applyAlignment="1">
      <alignment horizontal="center" vertical="center"/>
    </xf>
    <xf numFmtId="165" fontId="15" fillId="10" borderId="4" xfId="1" applyFont="1" applyFill="1" applyBorder="1"/>
    <xf numFmtId="165" fontId="14" fillId="10" borderId="6" xfId="1" applyFont="1" applyFill="1" applyBorder="1"/>
    <xf numFmtId="0" fontId="15" fillId="10" borderId="6" xfId="0" applyFont="1" applyFill="1" applyBorder="1"/>
    <xf numFmtId="0" fontId="15" fillId="10" borderId="6" xfId="0" applyFont="1" applyFill="1" applyBorder="1" applyAlignment="1">
      <alignment horizontal="center"/>
    </xf>
    <xf numFmtId="165" fontId="15" fillId="10" borderId="6" xfId="1" applyFont="1" applyFill="1" applyBorder="1"/>
    <xf numFmtId="165" fontId="15" fillId="10" borderId="16" xfId="1" applyFont="1" applyFill="1" applyBorder="1"/>
    <xf numFmtId="165" fontId="0" fillId="10" borderId="29" xfId="1" applyFont="1" applyFill="1" applyBorder="1"/>
    <xf numFmtId="165" fontId="0" fillId="10" borderId="30" xfId="1" applyFont="1" applyFill="1" applyBorder="1"/>
    <xf numFmtId="0" fontId="15" fillId="10" borderId="17" xfId="0" applyFont="1" applyFill="1" applyBorder="1"/>
    <xf numFmtId="0" fontId="15" fillId="10" borderId="17" xfId="0" applyFont="1" applyFill="1" applyBorder="1" applyAlignment="1">
      <alignment horizontal="center"/>
    </xf>
    <xf numFmtId="165" fontId="15" fillId="10" borderId="17" xfId="1" applyFont="1" applyFill="1" applyBorder="1"/>
    <xf numFmtId="165" fontId="15" fillId="10" borderId="19" xfId="1" applyFont="1" applyFill="1" applyBorder="1"/>
    <xf numFmtId="16" fontId="0" fillId="10" borderId="31" xfId="0" quotePrefix="1" applyNumberFormat="1" applyFill="1" applyBorder="1" applyAlignment="1">
      <alignment horizontal="center"/>
    </xf>
    <xf numFmtId="165" fontId="0" fillId="10" borderId="32" xfId="1" applyFont="1" applyFill="1" applyBorder="1" applyAlignment="1">
      <alignment horizontal="center"/>
    </xf>
    <xf numFmtId="0" fontId="0" fillId="10" borderId="32" xfId="1" quotePrefix="1" applyNumberFormat="1" applyFont="1" applyFill="1" applyBorder="1" applyAlignment="1">
      <alignment horizontal="center"/>
    </xf>
    <xf numFmtId="0" fontId="15" fillId="10" borderId="33" xfId="0" quotePrefix="1" applyFont="1" applyFill="1" applyBorder="1" applyAlignment="1">
      <alignment horizontal="center"/>
    </xf>
    <xf numFmtId="165" fontId="0" fillId="10" borderId="34" xfId="1" applyFont="1" applyFill="1" applyBorder="1"/>
    <xf numFmtId="0" fontId="14" fillId="10" borderId="33" xfId="0" applyFont="1" applyFill="1" applyBorder="1"/>
    <xf numFmtId="165" fontId="15" fillId="10" borderId="35" xfId="1" applyFont="1" applyFill="1" applyBorder="1"/>
    <xf numFmtId="0" fontId="15" fillId="10" borderId="33" xfId="0" applyFont="1" applyFill="1" applyBorder="1" applyAlignment="1">
      <alignment vertical="center"/>
    </xf>
    <xf numFmtId="0" fontId="14" fillId="10" borderId="18" xfId="0" applyFont="1" applyFill="1" applyBorder="1"/>
    <xf numFmtId="0" fontId="13" fillId="10" borderId="0" xfId="0" quotePrefix="1" applyFont="1" applyFill="1" applyAlignment="1">
      <alignment horizontal="center"/>
    </xf>
    <xf numFmtId="0" fontId="15" fillId="10" borderId="21" xfId="0" applyFont="1" applyFill="1" applyBorder="1" applyAlignment="1">
      <alignment vertical="center"/>
    </xf>
    <xf numFmtId="17" fontId="36" fillId="10" borderId="16" xfId="0" quotePrefix="1" applyNumberFormat="1" applyFont="1" applyFill="1" applyBorder="1" applyAlignment="1">
      <alignment horizontal="center"/>
    </xf>
    <xf numFmtId="0" fontId="18" fillId="10" borderId="42" xfId="0" applyFont="1" applyFill="1" applyBorder="1" applyAlignment="1">
      <alignment horizontal="center"/>
    </xf>
    <xf numFmtId="0" fontId="18" fillId="10" borderId="43" xfId="0" applyFont="1" applyFill="1" applyBorder="1" applyAlignment="1">
      <alignment horizontal="center"/>
    </xf>
    <xf numFmtId="0" fontId="8" fillId="10" borderId="42" xfId="0" applyFont="1" applyFill="1" applyBorder="1" applyAlignment="1">
      <alignment horizontal="center"/>
    </xf>
    <xf numFmtId="0" fontId="10" fillId="10" borderId="44" xfId="0" applyFont="1" applyFill="1" applyBorder="1" applyAlignment="1">
      <alignment horizontal="center" vertical="center"/>
    </xf>
    <xf numFmtId="165" fontId="10" fillId="10" borderId="44" xfId="4" applyFont="1" applyFill="1" applyBorder="1" applyAlignment="1">
      <alignment horizontal="center"/>
    </xf>
    <xf numFmtId="14" fontId="13" fillId="10" borderId="46" xfId="0" quotePrefix="1" applyNumberFormat="1" applyFont="1" applyFill="1" applyBorder="1" applyAlignment="1">
      <alignment horizontal="center"/>
    </xf>
    <xf numFmtId="0" fontId="13" fillId="10" borderId="46" xfId="0" applyFont="1" applyFill="1" applyBorder="1"/>
    <xf numFmtId="0" fontId="13" fillId="10" borderId="47" xfId="0" applyFont="1" applyFill="1" applyBorder="1"/>
    <xf numFmtId="0" fontId="0" fillId="10" borderId="48" xfId="0" applyFill="1" applyBorder="1"/>
    <xf numFmtId="165" fontId="11" fillId="10" borderId="49" xfId="4" applyFont="1" applyFill="1" applyBorder="1" applyAlignment="1">
      <alignment horizontal="center"/>
    </xf>
    <xf numFmtId="16" fontId="13" fillId="10" borderId="39" xfId="0" quotePrefix="1" applyNumberFormat="1" applyFont="1" applyFill="1" applyBorder="1" applyAlignment="1">
      <alignment horizontal="center"/>
    </xf>
    <xf numFmtId="0" fontId="13" fillId="10" borderId="40" xfId="0" quotePrefix="1" applyFont="1" applyFill="1" applyBorder="1" applyAlignment="1">
      <alignment horizontal="center"/>
    </xf>
    <xf numFmtId="0" fontId="13" fillId="10" borderId="40" xfId="0" applyFont="1" applyFill="1" applyBorder="1"/>
    <xf numFmtId="0" fontId="13" fillId="10" borderId="35" xfId="0" applyFont="1" applyFill="1" applyBorder="1"/>
    <xf numFmtId="0" fontId="0" fillId="10" borderId="33" xfId="0" applyFill="1" applyBorder="1" applyAlignment="1">
      <alignment horizontal="center"/>
    </xf>
    <xf numFmtId="165" fontId="11" fillId="10" borderId="50" xfId="4" applyFont="1" applyFill="1" applyBorder="1" applyAlignment="1">
      <alignment horizontal="center"/>
    </xf>
    <xf numFmtId="165" fontId="13" fillId="10" borderId="40" xfId="0" quotePrefix="1" applyNumberFormat="1" applyFont="1" applyFill="1" applyBorder="1" applyAlignment="1">
      <alignment horizontal="center"/>
    </xf>
    <xf numFmtId="16" fontId="0" fillId="10" borderId="39" xfId="0" quotePrefix="1" applyNumberFormat="1" applyFill="1" applyBorder="1" applyAlignment="1">
      <alignment horizontal="center"/>
    </xf>
    <xf numFmtId="0" fontId="0" fillId="10" borderId="40" xfId="0" applyFill="1" applyBorder="1"/>
    <xf numFmtId="0" fontId="0" fillId="10" borderId="35" xfId="0" applyFill="1" applyBorder="1"/>
    <xf numFmtId="0" fontId="0" fillId="10" borderId="40" xfId="0" quotePrefix="1" applyFill="1" applyBorder="1" applyAlignment="1">
      <alignment horizontal="center"/>
    </xf>
    <xf numFmtId="0" fontId="18" fillId="10" borderId="41" xfId="0" applyFont="1" applyFill="1" applyBorder="1" applyAlignment="1">
      <alignment horizontal="right"/>
    </xf>
    <xf numFmtId="0" fontId="8" fillId="10" borderId="43" xfId="0" applyFont="1" applyFill="1" applyBorder="1" applyAlignment="1">
      <alignment horizontal="center"/>
    </xf>
    <xf numFmtId="14" fontId="0" fillId="10" borderId="46" xfId="0" quotePrefix="1" applyNumberFormat="1" applyFill="1" applyBorder="1" applyAlignment="1">
      <alignment horizontal="center"/>
    </xf>
    <xf numFmtId="0" fontId="0" fillId="10" borderId="47" xfId="0" applyFill="1" applyBorder="1"/>
    <xf numFmtId="17" fontId="0" fillId="10" borderId="39" xfId="0" quotePrefix="1" applyNumberFormat="1" applyFill="1" applyBorder="1" applyAlignment="1">
      <alignment horizontal="center"/>
    </xf>
    <xf numFmtId="16" fontId="0" fillId="10" borderId="40" xfId="0" quotePrefix="1" applyNumberFormat="1" applyFill="1" applyBorder="1" applyAlignment="1">
      <alignment horizontal="left"/>
    </xf>
    <xf numFmtId="0" fontId="6" fillId="10" borderId="41" xfId="0" applyFont="1" applyFill="1" applyBorder="1" applyAlignment="1">
      <alignment horizontal="right"/>
    </xf>
    <xf numFmtId="14" fontId="8" fillId="10" borderId="45" xfId="0" quotePrefix="1" applyNumberFormat="1" applyFont="1" applyFill="1" applyBorder="1" applyAlignment="1">
      <alignment horizontal="center"/>
    </xf>
    <xf numFmtId="14" fontId="37" fillId="10" borderId="45" xfId="0" quotePrefix="1" applyNumberFormat="1" applyFont="1" applyFill="1" applyBorder="1" applyAlignment="1">
      <alignment horizontal="center"/>
    </xf>
    <xf numFmtId="14" fontId="40" fillId="10" borderId="45" xfId="0" quotePrefix="1" applyNumberFormat="1" applyFont="1" applyFill="1" applyBorder="1" applyAlignment="1">
      <alignment horizontal="center"/>
    </xf>
    <xf numFmtId="0" fontId="2" fillId="0" borderId="0" xfId="0" applyFont="1" applyAlignment="1">
      <alignment horizontal="center"/>
    </xf>
    <xf numFmtId="164" fontId="1" fillId="10" borderId="82" xfId="0" applyNumberFormat="1" applyFont="1" applyFill="1" applyBorder="1"/>
    <xf numFmtId="0" fontId="8" fillId="10" borderId="0" xfId="0" applyFont="1" applyFill="1"/>
    <xf numFmtId="0" fontId="0" fillId="10" borderId="0" xfId="0" applyFill="1"/>
    <xf numFmtId="164" fontId="0" fillId="10" borderId="0" xfId="2" applyFont="1" applyFill="1"/>
    <xf numFmtId="165" fontId="13" fillId="10" borderId="0" xfId="0" applyNumberFormat="1" applyFont="1" applyFill="1"/>
    <xf numFmtId="164" fontId="3" fillId="10" borderId="22" xfId="2" applyFont="1" applyFill="1" applyBorder="1"/>
    <xf numFmtId="164" fontId="0" fillId="10" borderId="52" xfId="2" applyFont="1" applyFill="1" applyBorder="1"/>
    <xf numFmtId="0" fontId="8" fillId="11" borderId="0" xfId="0" applyFont="1" applyFill="1"/>
    <xf numFmtId="0" fontId="0" fillId="11" borderId="0" xfId="0" applyFill="1"/>
    <xf numFmtId="164" fontId="0" fillId="11" borderId="0" xfId="2" applyFont="1" applyFill="1"/>
    <xf numFmtId="165" fontId="13" fillId="11" borderId="0" xfId="0" applyNumberFormat="1" applyFont="1" applyFill="1"/>
    <xf numFmtId="164" fontId="0" fillId="11" borderId="22" xfId="2" applyFont="1" applyFill="1" applyBorder="1"/>
    <xf numFmtId="164" fontId="0" fillId="11" borderId="52" xfId="2" applyFont="1" applyFill="1" applyBorder="1"/>
    <xf numFmtId="0" fontId="0" fillId="9" borderId="48" xfId="0" applyFill="1" applyBorder="1"/>
    <xf numFmtId="16" fontId="13" fillId="9" borderId="39" xfId="0" quotePrefix="1" applyNumberFormat="1" applyFont="1" applyFill="1" applyBorder="1" applyAlignment="1">
      <alignment horizontal="center"/>
    </xf>
    <xf numFmtId="0" fontId="13" fillId="9" borderId="40" xfId="0" quotePrefix="1" applyFont="1" applyFill="1" applyBorder="1" applyAlignment="1">
      <alignment horizontal="center"/>
    </xf>
    <xf numFmtId="0" fontId="13" fillId="9" borderId="40" xfId="0" applyFont="1" applyFill="1" applyBorder="1"/>
    <xf numFmtId="0" fontId="13" fillId="9" borderId="35" xfId="0" applyFont="1" applyFill="1" applyBorder="1"/>
    <xf numFmtId="0" fontId="0" fillId="9" borderId="33" xfId="0" applyFill="1" applyBorder="1" applyAlignment="1">
      <alignment horizontal="center"/>
    </xf>
    <xf numFmtId="165" fontId="11" fillId="9" borderId="50" xfId="4" applyFont="1" applyFill="1" applyBorder="1" applyAlignment="1">
      <alignment horizontal="center"/>
    </xf>
    <xf numFmtId="165" fontId="1" fillId="9" borderId="82" xfId="0" applyNumberFormat="1" applyFont="1" applyFill="1" applyBorder="1"/>
    <xf numFmtId="16" fontId="0" fillId="9" borderId="39" xfId="0" quotePrefix="1" applyNumberFormat="1" applyFill="1" applyBorder="1" applyAlignment="1">
      <alignment horizontal="center"/>
    </xf>
    <xf numFmtId="0" fontId="0" fillId="9" borderId="40" xfId="0" quotePrefix="1" applyFill="1" applyBorder="1" applyAlignment="1">
      <alignment horizontal="center"/>
    </xf>
    <xf numFmtId="0" fontId="0" fillId="9" borderId="40" xfId="0" applyFill="1" applyBorder="1"/>
    <xf numFmtId="0" fontId="0" fillId="9" borderId="35" xfId="0" applyFill="1" applyBorder="1"/>
    <xf numFmtId="14" fontId="39" fillId="10" borderId="45" xfId="0" quotePrefix="1" applyNumberFormat="1" applyFont="1" applyFill="1" applyBorder="1" applyAlignment="1">
      <alignment horizontal="center"/>
    </xf>
    <xf numFmtId="17" fontId="0" fillId="9" borderId="39" xfId="0" quotePrefix="1" applyNumberFormat="1" applyFill="1" applyBorder="1" applyAlignment="1">
      <alignment horizontal="center"/>
    </xf>
    <xf numFmtId="16" fontId="0" fillId="9" borderId="40" xfId="0" quotePrefix="1" applyNumberFormat="1" applyFill="1" applyBorder="1" applyAlignment="1">
      <alignment horizontal="left"/>
    </xf>
    <xf numFmtId="14" fontId="0" fillId="9" borderId="45" xfId="0" quotePrefix="1" applyNumberFormat="1" applyFill="1" applyBorder="1" applyAlignment="1">
      <alignment horizontal="center"/>
    </xf>
    <xf numFmtId="14" fontId="0" fillId="9" borderId="46" xfId="0" quotePrefix="1" applyNumberFormat="1" applyFill="1" applyBorder="1" applyAlignment="1">
      <alignment horizontal="left"/>
    </xf>
    <xf numFmtId="0" fontId="0" fillId="9" borderId="47" xfId="0" applyFill="1" applyBorder="1"/>
    <xf numFmtId="0" fontId="10" fillId="12" borderId="53" xfId="0" applyFont="1" applyFill="1" applyBorder="1" applyAlignment="1">
      <alignment horizontal="center" vertical="center"/>
    </xf>
    <xf numFmtId="0" fontId="10" fillId="12" borderId="54" xfId="0" applyFont="1" applyFill="1" applyBorder="1" applyAlignment="1">
      <alignment horizontal="center" vertical="center" wrapText="1"/>
    </xf>
    <xf numFmtId="0" fontId="10" fillId="12" borderId="55" xfId="0" applyFont="1" applyFill="1" applyBorder="1" applyAlignment="1">
      <alignment horizontal="center" vertical="center"/>
    </xf>
    <xf numFmtId="0" fontId="38" fillId="12" borderId="56" xfId="0" applyFont="1" applyFill="1" applyBorder="1" applyAlignment="1">
      <alignment horizontal="center"/>
    </xf>
    <xf numFmtId="0" fontId="11" fillId="12" borderId="57" xfId="0" applyFont="1" applyFill="1" applyBorder="1" applyAlignment="1">
      <alignment horizontal="center"/>
    </xf>
    <xf numFmtId="165" fontId="11" fillId="12" borderId="59" xfId="1" applyFont="1" applyFill="1" applyBorder="1"/>
    <xf numFmtId="49" fontId="11" fillId="12" borderId="60" xfId="0" quotePrefix="1" applyNumberFormat="1" applyFont="1" applyFill="1" applyBorder="1" applyAlignment="1">
      <alignment horizontal="center"/>
    </xf>
    <xf numFmtId="0" fontId="11" fillId="12" borderId="61" xfId="0" applyFont="1" applyFill="1" applyBorder="1" applyAlignment="1">
      <alignment horizontal="center"/>
    </xf>
    <xf numFmtId="165" fontId="11" fillId="12" borderId="63" xfId="1" applyFont="1" applyFill="1" applyBorder="1"/>
    <xf numFmtId="165" fontId="11" fillId="12" borderId="64" xfId="1" applyFont="1" applyFill="1" applyBorder="1"/>
    <xf numFmtId="166" fontId="11" fillId="12" borderId="60" xfId="0" applyNumberFormat="1" applyFont="1" applyFill="1" applyBorder="1" applyAlignment="1">
      <alignment horizontal="center"/>
    </xf>
    <xf numFmtId="166" fontId="11" fillId="12" borderId="60" xfId="0" quotePrefix="1" applyNumberFormat="1" applyFont="1" applyFill="1" applyBorder="1" applyAlignment="1">
      <alignment horizontal="center"/>
    </xf>
    <xf numFmtId="49" fontId="11" fillId="12" borderId="60" xfId="0" applyNumberFormat="1" applyFont="1" applyFill="1" applyBorder="1" applyAlignment="1">
      <alignment horizontal="center"/>
    </xf>
    <xf numFmtId="165" fontId="11" fillId="12" borderId="64" xfId="5" applyFont="1" applyFill="1" applyBorder="1"/>
    <xf numFmtId="0" fontId="11" fillId="12" borderId="65" xfId="0" applyFont="1" applyFill="1" applyBorder="1" applyAlignment="1">
      <alignment horizontal="center"/>
    </xf>
    <xf numFmtId="0" fontId="11" fillId="12" borderId="66" xfId="0" applyFont="1" applyFill="1" applyBorder="1" applyAlignment="1">
      <alignment horizontal="center"/>
    </xf>
    <xf numFmtId="165" fontId="11" fillId="12" borderId="67" xfId="5" applyFont="1" applyFill="1" applyBorder="1"/>
    <xf numFmtId="17" fontId="0" fillId="12" borderId="39" xfId="0" quotePrefix="1" applyNumberFormat="1" applyFill="1" applyBorder="1" applyAlignment="1">
      <alignment horizontal="center"/>
    </xf>
    <xf numFmtId="16" fontId="0" fillId="12" borderId="40" xfId="0" quotePrefix="1" applyNumberFormat="1" applyFill="1" applyBorder="1" applyAlignment="1">
      <alignment horizontal="left"/>
    </xf>
    <xf numFmtId="0" fontId="0" fillId="12" borderId="35" xfId="0" applyFill="1" applyBorder="1"/>
    <xf numFmtId="0" fontId="0" fillId="12" borderId="33" xfId="0" applyFill="1" applyBorder="1" applyAlignment="1">
      <alignment horizontal="center"/>
    </xf>
    <xf numFmtId="165" fontId="11" fillId="12" borderId="50" xfId="4" applyFont="1" applyFill="1" applyBorder="1" applyAlignment="1">
      <alignment horizontal="center"/>
    </xf>
    <xf numFmtId="0" fontId="10" fillId="7" borderId="53" xfId="0" applyFont="1" applyFill="1" applyBorder="1" applyAlignment="1">
      <alignment horizontal="center" vertical="center"/>
    </xf>
    <xf numFmtId="0" fontId="10" fillId="7" borderId="54" xfId="0" applyFont="1" applyFill="1" applyBorder="1" applyAlignment="1">
      <alignment horizontal="center" vertical="center" wrapText="1"/>
    </xf>
    <xf numFmtId="0" fontId="10" fillId="7" borderId="55" xfId="0" applyFont="1" applyFill="1" applyBorder="1" applyAlignment="1">
      <alignment horizontal="center" vertical="center"/>
    </xf>
    <xf numFmtId="0" fontId="38" fillId="7" borderId="56" xfId="0" applyFont="1" applyFill="1" applyBorder="1" applyAlignment="1">
      <alignment horizontal="center"/>
    </xf>
    <xf numFmtId="0" fontId="11" fillId="7" borderId="58" xfId="0" applyFont="1" applyFill="1" applyBorder="1"/>
    <xf numFmtId="0" fontId="11" fillId="7" borderId="57" xfId="0" applyFont="1" applyFill="1" applyBorder="1" applyAlignment="1">
      <alignment horizontal="center"/>
    </xf>
    <xf numFmtId="165" fontId="11" fillId="7" borderId="59" xfId="1" applyFont="1" applyFill="1" applyBorder="1"/>
    <xf numFmtId="49" fontId="11" fillId="7" borderId="60" xfId="0" applyNumberFormat="1" applyFont="1" applyFill="1" applyBorder="1" applyAlignment="1">
      <alignment horizontal="center"/>
    </xf>
    <xf numFmtId="0" fontId="11" fillId="7" borderId="61" xfId="0" applyFont="1" applyFill="1" applyBorder="1"/>
    <xf numFmtId="0" fontId="11" fillId="7" borderId="62" xfId="0" applyFont="1" applyFill="1" applyBorder="1"/>
    <xf numFmtId="0" fontId="11" fillId="7" borderId="60" xfId="0" applyFont="1" applyFill="1" applyBorder="1"/>
    <xf numFmtId="0" fontId="11" fillId="7" borderId="61" xfId="0" applyFont="1" applyFill="1" applyBorder="1" applyAlignment="1">
      <alignment horizontal="center"/>
    </xf>
    <xf numFmtId="165" fontId="11" fillId="7" borderId="64" xfId="5" applyFont="1" applyFill="1" applyBorder="1"/>
    <xf numFmtId="166" fontId="11" fillId="7" borderId="60" xfId="0" applyNumberFormat="1" applyFont="1" applyFill="1" applyBorder="1" applyAlignment="1">
      <alignment horizontal="center"/>
    </xf>
    <xf numFmtId="0" fontId="11" fillId="7" borderId="61" xfId="0" applyFont="1" applyFill="1" applyBorder="1" applyAlignment="1">
      <alignment wrapText="1"/>
    </xf>
    <xf numFmtId="0" fontId="11" fillId="7" borderId="62" xfId="0" applyFont="1" applyFill="1" applyBorder="1" applyAlignment="1">
      <alignment wrapText="1"/>
    </xf>
    <xf numFmtId="0" fontId="11" fillId="7" borderId="60" xfId="0" applyFont="1" applyFill="1" applyBorder="1" applyAlignment="1">
      <alignment wrapText="1"/>
    </xf>
    <xf numFmtId="164" fontId="11" fillId="7" borderId="57" xfId="0" applyNumberFormat="1" applyFont="1" applyFill="1" applyBorder="1" applyAlignment="1">
      <alignment horizontal="center"/>
    </xf>
    <xf numFmtId="164" fontId="11" fillId="7" borderId="61" xfId="0" applyNumberFormat="1" applyFont="1" applyFill="1" applyBorder="1" applyAlignment="1">
      <alignment horizontal="center"/>
    </xf>
    <xf numFmtId="165" fontId="11" fillId="7" borderId="61" xfId="0" applyNumberFormat="1" applyFont="1" applyFill="1" applyBorder="1" applyAlignment="1">
      <alignment horizontal="center"/>
    </xf>
    <xf numFmtId="165" fontId="11" fillId="7" borderId="68" xfId="0" applyNumberFormat="1" applyFont="1" applyFill="1" applyBorder="1" applyAlignment="1">
      <alignment horizontal="center"/>
    </xf>
    <xf numFmtId="165" fontId="11" fillId="7" borderId="69" xfId="0" applyNumberFormat="1" applyFont="1" applyFill="1" applyBorder="1" applyAlignment="1">
      <alignment horizontal="center"/>
    </xf>
    <xf numFmtId="164" fontId="11" fillId="7" borderId="13" xfId="0" applyNumberFormat="1" applyFont="1" applyFill="1" applyBorder="1" applyAlignment="1">
      <alignment horizontal="center"/>
    </xf>
    <xf numFmtId="0" fontId="10" fillId="7" borderId="0" xfId="6" applyFont="1" applyFill="1"/>
    <xf numFmtId="167" fontId="3" fillId="7" borderId="0" xfId="4" applyNumberFormat="1" applyFont="1" applyFill="1" applyBorder="1"/>
    <xf numFmtId="168" fontId="3" fillId="7" borderId="0" xfId="7" applyNumberFormat="1" applyFont="1" applyFill="1" applyBorder="1"/>
    <xf numFmtId="0" fontId="11" fillId="7" borderId="0" xfId="6" applyFont="1" applyFill="1"/>
    <xf numFmtId="0" fontId="11" fillId="7" borderId="0" xfId="6" applyFont="1" applyFill="1" applyAlignment="1">
      <alignment horizontal="left" indent="1"/>
    </xf>
    <xf numFmtId="167" fontId="3" fillId="7" borderId="41" xfId="4" applyNumberFormat="1" applyFont="1" applyFill="1" applyBorder="1"/>
    <xf numFmtId="167" fontId="8" fillId="7" borderId="0" xfId="4" applyNumberFormat="1" applyFont="1" applyFill="1" applyBorder="1"/>
    <xf numFmtId="168" fontId="8" fillId="7" borderId="0" xfId="7" applyNumberFormat="1" applyFont="1" applyFill="1" applyBorder="1"/>
    <xf numFmtId="0" fontId="11" fillId="7" borderId="0" xfId="6" applyFont="1" applyFill="1" applyAlignment="1">
      <alignment horizontal="left"/>
    </xf>
    <xf numFmtId="168" fontId="3" fillId="7" borderId="0" xfId="2" applyNumberFormat="1" applyFont="1" applyFill="1" applyBorder="1"/>
    <xf numFmtId="0" fontId="10" fillId="7" borderId="0" xfId="6" applyFont="1" applyFill="1" applyAlignment="1">
      <alignment horizontal="left"/>
    </xf>
    <xf numFmtId="0" fontId="10" fillId="7" borderId="0" xfId="6" applyFont="1" applyFill="1" applyAlignment="1">
      <alignment horizontal="left" indent="1"/>
    </xf>
    <xf numFmtId="167" fontId="8" fillId="7" borderId="41" xfId="4" applyNumberFormat="1" applyFont="1" applyFill="1" applyBorder="1"/>
    <xf numFmtId="168" fontId="8" fillId="7" borderId="22" xfId="7" applyNumberFormat="1" applyFont="1" applyFill="1" applyBorder="1"/>
    <xf numFmtId="167" fontId="11" fillId="7" borderId="0" xfId="4" applyNumberFormat="1" applyFont="1" applyFill="1" applyBorder="1"/>
    <xf numFmtId="168" fontId="11" fillId="7" borderId="0" xfId="7" applyNumberFormat="1" applyFont="1" applyFill="1" applyBorder="1"/>
    <xf numFmtId="168" fontId="10" fillId="7" borderId="0" xfId="7" applyNumberFormat="1" applyFont="1" applyFill="1" applyBorder="1"/>
    <xf numFmtId="167" fontId="11" fillId="7" borderId="0" xfId="7" applyNumberFormat="1" applyFont="1" applyFill="1" applyBorder="1"/>
    <xf numFmtId="167" fontId="11" fillId="7" borderId="41" xfId="7" applyNumberFormat="1" applyFont="1" applyFill="1" applyBorder="1"/>
    <xf numFmtId="167" fontId="10" fillId="7" borderId="0" xfId="4" applyNumberFormat="1" applyFont="1" applyFill="1" applyBorder="1"/>
    <xf numFmtId="168" fontId="10" fillId="7" borderId="22" xfId="7" applyNumberFormat="1" applyFont="1" applyFill="1" applyBorder="1"/>
    <xf numFmtId="0" fontId="3" fillId="7" borderId="0" xfId="8" applyFill="1"/>
    <xf numFmtId="0" fontId="10" fillId="7" borderId="0" xfId="8" applyFont="1" applyFill="1" applyAlignment="1">
      <alignment vertical="center"/>
    </xf>
    <xf numFmtId="0" fontId="10" fillId="7" borderId="0" xfId="8" applyFont="1" applyFill="1" applyAlignment="1">
      <alignment vertical="center" wrapText="1"/>
    </xf>
    <xf numFmtId="0" fontId="11" fillId="7" borderId="0" xfId="8" applyFont="1" applyFill="1" applyAlignment="1">
      <alignment horizontal="center" vertical="center" wrapText="1"/>
    </xf>
    <xf numFmtId="0" fontId="11" fillId="7" borderId="0" xfId="8" applyFont="1" applyFill="1" applyAlignment="1">
      <alignment vertical="center"/>
    </xf>
    <xf numFmtId="0" fontId="11" fillId="7" borderId="0" xfId="8" applyFont="1" applyFill="1" applyAlignment="1">
      <alignment horizontal="left" vertical="center" wrapText="1" indent="1"/>
    </xf>
    <xf numFmtId="167" fontId="11" fillId="7" borderId="0" xfId="5" applyNumberFormat="1" applyFont="1" applyFill="1" applyBorder="1" applyAlignment="1">
      <alignment horizontal="center" vertical="center" wrapText="1"/>
    </xf>
    <xf numFmtId="167" fontId="11" fillId="7" borderId="0" xfId="5" applyNumberFormat="1" applyFont="1" applyFill="1" applyBorder="1" applyAlignment="1">
      <alignment horizontal="right" vertical="center" wrapText="1"/>
    </xf>
    <xf numFmtId="167" fontId="11" fillId="7" borderId="41" xfId="4" applyNumberFormat="1" applyFont="1" applyFill="1" applyBorder="1"/>
    <xf numFmtId="167" fontId="10" fillId="7" borderId="0" xfId="5" applyNumberFormat="1" applyFont="1" applyFill="1" applyBorder="1" applyAlignment="1">
      <alignment horizontal="right" vertical="center" wrapText="1"/>
    </xf>
    <xf numFmtId="0" fontId="10" fillId="7" borderId="0" xfId="8" applyFont="1" applyFill="1"/>
    <xf numFmtId="167" fontId="10" fillId="7" borderId="41" xfId="4" applyNumberFormat="1" applyFont="1" applyFill="1" applyBorder="1"/>
    <xf numFmtId="0" fontId="11" fillId="7" borderId="0" xfId="8" applyFont="1" applyFill="1"/>
    <xf numFmtId="0" fontId="11" fillId="7" borderId="0" xfId="8" applyFont="1" applyFill="1" applyAlignment="1">
      <alignment vertical="center" wrapText="1"/>
    </xf>
    <xf numFmtId="168" fontId="11" fillId="7" borderId="22" xfId="7" applyNumberFormat="1" applyFont="1" applyFill="1" applyBorder="1"/>
    <xf numFmtId="0" fontId="11" fillId="7" borderId="0" xfId="8" applyFont="1" applyFill="1" applyAlignment="1">
      <alignment horizontal="right" vertical="center" wrapText="1"/>
    </xf>
    <xf numFmtId="0" fontId="10" fillId="7" borderId="0" xfId="8" applyFont="1" applyFill="1" applyAlignment="1">
      <alignment horizontal="right" vertical="center" wrapText="1"/>
    </xf>
    <xf numFmtId="0" fontId="10" fillId="7" borderId="0" xfId="8" applyFont="1" applyFill="1" applyAlignment="1">
      <alignment horizontal="left" vertical="center" wrapText="1" indent="1"/>
    </xf>
    <xf numFmtId="17" fontId="0" fillId="7" borderId="39" xfId="0" quotePrefix="1" applyNumberFormat="1" applyFill="1" applyBorder="1" applyAlignment="1">
      <alignment horizontal="center"/>
    </xf>
    <xf numFmtId="16" fontId="0" fillId="7" borderId="40" xfId="0" quotePrefix="1" applyNumberFormat="1" applyFill="1" applyBorder="1" applyAlignment="1">
      <alignment horizontal="left"/>
    </xf>
    <xf numFmtId="0" fontId="0" fillId="7" borderId="35" xfId="0" applyFill="1" applyBorder="1"/>
    <xf numFmtId="0" fontId="0" fillId="7" borderId="33" xfId="0" applyFill="1" applyBorder="1" applyAlignment="1">
      <alignment horizontal="center"/>
    </xf>
    <xf numFmtId="165" fontId="11" fillId="7" borderId="50" xfId="4" applyFont="1" applyFill="1" applyBorder="1" applyAlignment="1">
      <alignment horizontal="center"/>
    </xf>
    <xf numFmtId="0" fontId="11" fillId="7" borderId="56" xfId="0" applyFont="1" applyFill="1" applyBorder="1" applyAlignment="1">
      <alignment horizontal="center"/>
    </xf>
    <xf numFmtId="0" fontId="11" fillId="7" borderId="60" xfId="0" applyFont="1" applyFill="1" applyBorder="1" applyAlignment="1">
      <alignment horizontal="center"/>
    </xf>
    <xf numFmtId="0" fontId="11" fillId="7" borderId="83" xfId="6" applyFont="1" applyFill="1" applyBorder="1" applyAlignment="1">
      <alignment horizontal="left"/>
    </xf>
    <xf numFmtId="0" fontId="11" fillId="7" borderId="84" xfId="6" applyFont="1" applyFill="1" applyBorder="1" applyAlignment="1">
      <alignment horizontal="left"/>
    </xf>
    <xf numFmtId="0" fontId="11" fillId="7" borderId="84" xfId="6" applyFont="1" applyFill="1" applyBorder="1" applyAlignment="1">
      <alignment horizontal="left" indent="1"/>
    </xf>
    <xf numFmtId="168" fontId="3" fillId="7" borderId="84" xfId="7" applyNumberFormat="1" applyFont="1" applyFill="1" applyBorder="1"/>
    <xf numFmtId="168" fontId="3" fillId="7" borderId="85" xfId="7" applyNumberFormat="1" applyFont="1" applyFill="1" applyBorder="1"/>
    <xf numFmtId="0" fontId="11" fillId="7" borderId="2" xfId="6" applyFont="1" applyFill="1" applyBorder="1" applyAlignment="1">
      <alignment horizontal="left"/>
    </xf>
    <xf numFmtId="165" fontId="11" fillId="7" borderId="0" xfId="6" applyNumberFormat="1" applyFont="1" applyFill="1" applyAlignment="1">
      <alignment horizontal="left" indent="1"/>
    </xf>
    <xf numFmtId="168" fontId="3" fillId="7" borderId="1" xfId="7" applyNumberFormat="1" applyFont="1" applyFill="1" applyBorder="1"/>
    <xf numFmtId="168" fontId="11" fillId="7" borderId="0" xfId="6" applyNumberFormat="1" applyFont="1" applyFill="1" applyAlignment="1">
      <alignment horizontal="left" indent="1"/>
    </xf>
    <xf numFmtId="0" fontId="10" fillId="7" borderId="54" xfId="6" applyFont="1" applyFill="1" applyBorder="1" applyAlignment="1">
      <alignment horizontal="left"/>
    </xf>
    <xf numFmtId="0" fontId="10" fillId="7" borderId="41" xfId="6" applyFont="1" applyFill="1" applyBorder="1" applyAlignment="1">
      <alignment horizontal="left"/>
    </xf>
    <xf numFmtId="167" fontId="3" fillId="7" borderId="1" xfId="4" applyNumberFormat="1" applyFont="1" applyFill="1" applyBorder="1"/>
    <xf numFmtId="167" fontId="3" fillId="7" borderId="85" xfId="4" applyNumberFormat="1" applyFont="1" applyFill="1" applyBorder="1"/>
    <xf numFmtId="167" fontId="3" fillId="7" borderId="53" xfId="4" applyNumberFormat="1" applyFont="1" applyFill="1" applyBorder="1"/>
    <xf numFmtId="0" fontId="10" fillId="7" borderId="83" xfId="6" applyFont="1" applyFill="1" applyBorder="1"/>
    <xf numFmtId="0" fontId="10" fillId="7" borderId="84" xfId="6" applyFont="1" applyFill="1" applyBorder="1"/>
    <xf numFmtId="167" fontId="3" fillId="7" borderId="84" xfId="4" applyNumberFormat="1" applyFont="1" applyFill="1" applyBorder="1"/>
    <xf numFmtId="0" fontId="11" fillId="7" borderId="2" xfId="6" applyFont="1" applyFill="1" applyBorder="1"/>
    <xf numFmtId="0" fontId="11" fillId="7" borderId="0" xfId="6" applyFont="1" applyFill="1" applyAlignment="1">
      <alignment horizontal="left" indent="5"/>
    </xf>
    <xf numFmtId="0" fontId="10" fillId="7" borderId="2" xfId="6" applyFont="1" applyFill="1" applyBorder="1"/>
    <xf numFmtId="168" fontId="8" fillId="7" borderId="1" xfId="7" applyNumberFormat="1" applyFont="1" applyFill="1" applyBorder="1"/>
    <xf numFmtId="167" fontId="41" fillId="7" borderId="0" xfId="4" applyNumberFormat="1" applyFont="1" applyFill="1" applyBorder="1"/>
    <xf numFmtId="0" fontId="1" fillId="13" borderId="83" xfId="0" applyFont="1" applyFill="1" applyBorder="1"/>
    <xf numFmtId="0" fontId="10" fillId="13" borderId="84" xfId="6" applyFont="1" applyFill="1" applyBorder="1"/>
    <xf numFmtId="167" fontId="3" fillId="13" borderId="84" xfId="4" applyNumberFormat="1" applyFont="1" applyFill="1" applyBorder="1"/>
    <xf numFmtId="0" fontId="1" fillId="13" borderId="85" xfId="0" applyFont="1" applyFill="1" applyBorder="1"/>
    <xf numFmtId="0" fontId="1" fillId="13" borderId="2" xfId="0" applyFont="1" applyFill="1" applyBorder="1"/>
    <xf numFmtId="0" fontId="11" fillId="13" borderId="0" xfId="6" applyFont="1" applyFill="1" applyAlignment="1">
      <alignment horizontal="left"/>
    </xf>
    <xf numFmtId="0" fontId="11" fillId="13" borderId="0" xfId="6" applyFont="1" applyFill="1" applyAlignment="1">
      <alignment horizontal="left" indent="1"/>
    </xf>
    <xf numFmtId="168" fontId="3" fillId="13" borderId="0" xfId="7" applyNumberFormat="1" applyFont="1" applyFill="1" applyBorder="1"/>
    <xf numFmtId="167" fontId="3" fillId="13" borderId="0" xfId="4" applyNumberFormat="1" applyFont="1" applyFill="1" applyBorder="1"/>
    <xf numFmtId="0" fontId="1" fillId="13" borderId="1" xfId="0" applyFont="1" applyFill="1" applyBorder="1"/>
    <xf numFmtId="0" fontId="10" fillId="13" borderId="41" xfId="6" applyFont="1" applyFill="1" applyBorder="1" applyAlignment="1">
      <alignment horizontal="left"/>
    </xf>
    <xf numFmtId="167" fontId="8" fillId="13" borderId="41" xfId="4" applyNumberFormat="1" applyFont="1" applyFill="1" applyBorder="1"/>
    <xf numFmtId="167" fontId="3" fillId="13" borderId="41" xfId="4" applyNumberFormat="1" applyFont="1" applyFill="1" applyBorder="1"/>
    <xf numFmtId="0" fontId="1" fillId="13" borderId="54" xfId="0" applyFont="1" applyFill="1" applyBorder="1"/>
    <xf numFmtId="0" fontId="10" fillId="13" borderId="41" xfId="6" applyFont="1" applyFill="1" applyBorder="1" applyAlignment="1">
      <alignment horizontal="left" indent="1"/>
    </xf>
    <xf numFmtId="0" fontId="1" fillId="13" borderId="53" xfId="0" applyFont="1" applyFill="1" applyBorder="1"/>
    <xf numFmtId="0" fontId="35" fillId="0" borderId="0" xfId="9" applyFont="1" applyAlignment="1">
      <alignment horizontal="center" vertical="center"/>
    </xf>
    <xf numFmtId="0" fontId="42" fillId="0" borderId="0" xfId="9" applyFont="1"/>
    <xf numFmtId="0" fontId="43" fillId="0" borderId="0" xfId="6" applyFont="1" applyAlignment="1">
      <alignment horizontal="center" vertical="center"/>
    </xf>
    <xf numFmtId="0" fontId="2" fillId="0" borderId="0" xfId="6" applyFont="1" applyAlignment="1">
      <alignment horizontal="center" vertical="center"/>
    </xf>
    <xf numFmtId="0" fontId="10" fillId="0" borderId="0" xfId="6" applyFont="1" applyAlignment="1">
      <alignment horizontal="left" vertical="center"/>
    </xf>
    <xf numFmtId="0" fontId="3" fillId="0" borderId="0" xfId="9" applyAlignment="1">
      <alignment horizontal="center"/>
    </xf>
    <xf numFmtId="0" fontId="3" fillId="0" borderId="0" xfId="9"/>
    <xf numFmtId="0" fontId="46" fillId="0" borderId="0" xfId="9" applyFont="1"/>
    <xf numFmtId="0" fontId="42" fillId="0" borderId="0" xfId="9" applyFont="1" applyAlignment="1">
      <alignment horizontal="center"/>
    </xf>
    <xf numFmtId="0" fontId="10" fillId="7" borderId="82" xfId="6" applyFont="1" applyFill="1" applyBorder="1" applyAlignment="1">
      <alignment horizontal="center" vertical="center"/>
    </xf>
    <xf numFmtId="0" fontId="10" fillId="7" borderId="43" xfId="6" applyFont="1" applyFill="1" applyBorder="1" applyAlignment="1">
      <alignment horizontal="center" vertical="center"/>
    </xf>
    <xf numFmtId="164" fontId="3" fillId="7" borderId="91" xfId="10" applyNumberFormat="1" applyFont="1" applyFill="1" applyBorder="1"/>
    <xf numFmtId="164" fontId="3" fillId="7" borderId="6" xfId="10" applyNumberFormat="1" applyFont="1" applyFill="1" applyBorder="1"/>
    <xf numFmtId="164" fontId="3" fillId="7" borderId="8" xfId="10" applyNumberFormat="1" applyFont="1" applyFill="1" applyBorder="1"/>
    <xf numFmtId="164" fontId="8" fillId="7" borderId="8" xfId="10" applyNumberFormat="1" applyFont="1" applyFill="1" applyBorder="1"/>
    <xf numFmtId="164" fontId="8" fillId="7" borderId="91" xfId="10" applyNumberFormat="1" applyFont="1" applyFill="1" applyBorder="1"/>
    <xf numFmtId="164" fontId="3" fillId="7" borderId="2" xfId="10" applyNumberFormat="1" applyFont="1" applyFill="1" applyBorder="1"/>
    <xf numFmtId="164" fontId="3" fillId="7" borderId="12" xfId="10" applyNumberFormat="1" applyFont="1" applyFill="1" applyBorder="1"/>
    <xf numFmtId="164" fontId="3" fillId="0" borderId="0" xfId="9" applyNumberFormat="1"/>
    <xf numFmtId="0" fontId="10" fillId="9" borderId="43" xfId="6" applyFont="1" applyFill="1" applyBorder="1" applyAlignment="1">
      <alignment horizontal="center" vertical="center"/>
    </xf>
    <xf numFmtId="0" fontId="10" fillId="9" borderId="82" xfId="6" applyFont="1" applyFill="1" applyBorder="1" applyAlignment="1">
      <alignment horizontal="center" vertical="center"/>
    </xf>
    <xf numFmtId="164" fontId="3" fillId="9" borderId="91" xfId="10" applyNumberFormat="1" applyFont="1" applyFill="1" applyBorder="1"/>
    <xf numFmtId="164" fontId="3" fillId="9" borderId="91" xfId="9" applyNumberFormat="1" applyFill="1" applyBorder="1"/>
    <xf numFmtId="164" fontId="3" fillId="9" borderId="8" xfId="10" applyNumberFormat="1" applyFont="1" applyFill="1" applyBorder="1"/>
    <xf numFmtId="164" fontId="8" fillId="9" borderId="8" xfId="10" applyNumberFormat="1" applyFont="1" applyFill="1" applyBorder="1"/>
    <xf numFmtId="164" fontId="3" fillId="9" borderId="2" xfId="10" applyNumberFormat="1" applyFont="1" applyFill="1" applyBorder="1"/>
    <xf numFmtId="164" fontId="3" fillId="9" borderId="12" xfId="10" applyNumberFormat="1" applyFont="1" applyFill="1" applyBorder="1"/>
    <xf numFmtId="0" fontId="45" fillId="12" borderId="91" xfId="9" applyFont="1" applyFill="1" applyBorder="1" applyAlignment="1">
      <alignment horizontal="center"/>
    </xf>
    <xf numFmtId="164" fontId="3" fillId="12" borderId="91" xfId="9" applyNumberFormat="1" applyFill="1" applyBorder="1"/>
    <xf numFmtId="164" fontId="3" fillId="12" borderId="91" xfId="10" applyNumberFormat="1" applyFont="1" applyFill="1" applyBorder="1"/>
    <xf numFmtId="0" fontId="45" fillId="12" borderId="8" xfId="9" applyFont="1" applyFill="1" applyBorder="1" applyAlignment="1">
      <alignment horizontal="center"/>
    </xf>
    <xf numFmtId="164" fontId="3" fillId="12" borderId="8" xfId="9" applyNumberFormat="1" applyFill="1" applyBorder="1"/>
    <xf numFmtId="164" fontId="3" fillId="12" borderId="8" xfId="10" applyNumberFormat="1" applyFont="1" applyFill="1" applyBorder="1"/>
    <xf numFmtId="0" fontId="19" fillId="12" borderId="8" xfId="9" applyFont="1" applyFill="1" applyBorder="1" applyAlignment="1">
      <alignment horizontal="center"/>
    </xf>
    <xf numFmtId="164" fontId="8" fillId="12" borderId="8" xfId="9" applyNumberFormat="1" applyFont="1" applyFill="1" applyBorder="1"/>
    <xf numFmtId="164" fontId="8" fillId="12" borderId="8" xfId="10" applyNumberFormat="1" applyFont="1" applyFill="1" applyBorder="1"/>
    <xf numFmtId="0" fontId="45" fillId="12" borderId="2" xfId="9" applyFont="1" applyFill="1" applyBorder="1" applyAlignment="1">
      <alignment horizontal="center"/>
    </xf>
    <xf numFmtId="164" fontId="3" fillId="12" borderId="2" xfId="9" applyNumberFormat="1" applyFill="1" applyBorder="1"/>
    <xf numFmtId="164" fontId="3" fillId="12" borderId="2" xfId="10" applyNumberFormat="1" applyFont="1" applyFill="1" applyBorder="1"/>
    <xf numFmtId="164" fontId="3" fillId="12" borderId="12" xfId="10" applyNumberFormat="1" applyFont="1" applyFill="1" applyBorder="1"/>
    <xf numFmtId="49" fontId="11" fillId="12" borderId="0" xfId="0" applyNumberFormat="1" applyFont="1" applyFill="1" applyAlignment="1">
      <alignment horizontal="center"/>
    </xf>
    <xf numFmtId="0" fontId="11" fillId="12" borderId="0" xfId="0" quotePrefix="1" applyFont="1" applyFill="1" applyAlignment="1">
      <alignment wrapText="1"/>
    </xf>
    <xf numFmtId="0" fontId="11" fillId="12" borderId="0" xfId="0" applyFont="1" applyFill="1" applyAlignment="1">
      <alignment horizontal="center"/>
    </xf>
    <xf numFmtId="165" fontId="11" fillId="12" borderId="0" xfId="5" applyFont="1" applyFill="1" applyBorder="1"/>
    <xf numFmtId="0" fontId="10" fillId="12" borderId="43" xfId="6" applyFont="1" applyFill="1" applyBorder="1" applyAlignment="1">
      <alignment horizontal="center" vertical="center"/>
    </xf>
    <xf numFmtId="0" fontId="10" fillId="10" borderId="43" xfId="6" applyFont="1" applyFill="1" applyBorder="1" applyAlignment="1">
      <alignment horizontal="center" vertical="center"/>
    </xf>
    <xf numFmtId="164" fontId="3" fillId="10" borderId="91" xfId="10" applyNumberFormat="1" applyFont="1" applyFill="1" applyBorder="1"/>
    <xf numFmtId="164" fontId="3" fillId="10" borderId="8" xfId="10" applyNumberFormat="1" applyFont="1" applyFill="1" applyBorder="1"/>
    <xf numFmtId="164" fontId="8" fillId="10" borderId="8" xfId="10" applyNumberFormat="1" applyFont="1" applyFill="1" applyBorder="1"/>
    <xf numFmtId="164" fontId="3" fillId="10" borderId="2" xfId="10" applyNumberFormat="1" applyFont="1" applyFill="1" applyBorder="1"/>
    <xf numFmtId="164" fontId="3" fillId="10" borderId="12" xfId="10" applyNumberFormat="1" applyFont="1" applyFill="1" applyBorder="1"/>
    <xf numFmtId="164" fontId="8" fillId="7" borderId="2" xfId="10" applyNumberFormat="1" applyFont="1" applyFill="1" applyBorder="1"/>
    <xf numFmtId="0" fontId="26" fillId="4" borderId="73" xfId="6" applyFont="1" applyFill="1" applyBorder="1" applyAlignment="1">
      <alignment horizontal="center" vertical="center" wrapText="1"/>
    </xf>
    <xf numFmtId="0" fontId="27" fillId="0" borderId="74" xfId="6" applyFont="1" applyBorder="1" applyAlignment="1">
      <alignment wrapText="1"/>
    </xf>
    <xf numFmtId="0" fontId="24" fillId="3" borderId="70" xfId="6" applyFont="1" applyFill="1" applyBorder="1" applyAlignment="1">
      <alignment horizontal="center" vertical="center" wrapText="1"/>
    </xf>
    <xf numFmtId="0" fontId="25" fillId="0" borderId="71" xfId="6" applyFont="1" applyBorder="1" applyAlignment="1">
      <alignment wrapText="1"/>
    </xf>
    <xf numFmtId="0" fontId="9" fillId="3" borderId="0" xfId="6" applyFont="1" applyFill="1" applyAlignment="1">
      <alignment horizontal="center"/>
    </xf>
    <xf numFmtId="0" fontId="11" fillId="8" borderId="61" xfId="6" applyFont="1" applyFill="1" applyBorder="1"/>
    <xf numFmtId="0" fontId="11" fillId="8" borderId="62" xfId="6" applyFont="1" applyFill="1" applyBorder="1"/>
    <xf numFmtId="0" fontId="11" fillId="8" borderId="60" xfId="6" applyFont="1" applyFill="1" applyBorder="1"/>
    <xf numFmtId="165" fontId="11" fillId="8" borderId="61" xfId="6" applyNumberFormat="1" applyFont="1" applyFill="1" applyBorder="1" applyAlignment="1">
      <alignment horizontal="left"/>
    </xf>
    <xf numFmtId="165" fontId="11" fillId="8" borderId="62" xfId="6" applyNumberFormat="1" applyFont="1" applyFill="1" applyBorder="1" applyAlignment="1">
      <alignment horizontal="left"/>
    </xf>
    <xf numFmtId="0" fontId="10" fillId="8" borderId="54" xfId="6" applyFont="1" applyFill="1" applyBorder="1" applyAlignment="1">
      <alignment horizontal="center" vertical="center"/>
    </xf>
    <xf numFmtId="0" fontId="10" fillId="8" borderId="41" xfId="6" applyFont="1" applyFill="1" applyBorder="1" applyAlignment="1">
      <alignment horizontal="center" vertical="center"/>
    </xf>
    <xf numFmtId="0" fontId="10" fillId="8" borderId="53" xfId="6" applyFont="1" applyFill="1" applyBorder="1" applyAlignment="1">
      <alignment horizontal="center" vertical="center"/>
    </xf>
    <xf numFmtId="0" fontId="11" fillId="8" borderId="57" xfId="6" applyFont="1" applyFill="1" applyBorder="1"/>
    <xf numFmtId="0" fontId="11" fillId="8" borderId="58" xfId="6" applyFont="1" applyFill="1" applyBorder="1"/>
    <xf numFmtId="0" fontId="11" fillId="8" borderId="56" xfId="6" applyFont="1" applyFill="1" applyBorder="1"/>
    <xf numFmtId="0" fontId="11" fillId="7" borderId="61" xfId="0" applyFont="1" applyFill="1" applyBorder="1" applyAlignment="1">
      <alignment horizontal="left" vertical="center" indent="1"/>
    </xf>
    <xf numFmtId="0" fontId="11" fillId="7" borderId="62" xfId="0" applyFont="1" applyFill="1" applyBorder="1" applyAlignment="1">
      <alignment horizontal="left" vertical="center" indent="1"/>
    </xf>
    <xf numFmtId="0" fontId="11" fillId="7" borderId="60" xfId="0" applyFont="1" applyFill="1" applyBorder="1" applyAlignment="1">
      <alignment horizontal="left" vertical="center" indent="1"/>
    </xf>
    <xf numFmtId="0" fontId="11" fillId="7" borderId="61" xfId="0" applyFont="1" applyFill="1" applyBorder="1" applyAlignment="1">
      <alignment horizontal="left" wrapText="1" indent="1"/>
    </xf>
    <xf numFmtId="0" fontId="11" fillId="7" borderId="62" xfId="0" applyFont="1" applyFill="1" applyBorder="1" applyAlignment="1">
      <alignment horizontal="left" wrapText="1" indent="1"/>
    </xf>
    <xf numFmtId="0" fontId="11" fillId="7" borderId="60" xfId="0" applyFont="1" applyFill="1" applyBorder="1" applyAlignment="1">
      <alignment horizontal="left" wrapText="1" indent="1"/>
    </xf>
    <xf numFmtId="0" fontId="9" fillId="3" borderId="0" xfId="0" applyFont="1" applyFill="1" applyAlignment="1">
      <alignment horizontal="center"/>
    </xf>
    <xf numFmtId="0" fontId="10" fillId="7" borderId="54" xfId="0" applyFont="1" applyFill="1" applyBorder="1" applyAlignment="1">
      <alignment horizontal="center" vertical="center"/>
    </xf>
    <xf numFmtId="0" fontId="10" fillId="7" borderId="41" xfId="0" applyFont="1" applyFill="1" applyBorder="1" applyAlignment="1">
      <alignment horizontal="center" vertical="center"/>
    </xf>
    <xf numFmtId="0" fontId="11" fillId="7" borderId="61" xfId="0" applyFont="1" applyFill="1" applyBorder="1"/>
    <xf numFmtId="0" fontId="11" fillId="7" borderId="62" xfId="0" applyFont="1" applyFill="1" applyBorder="1"/>
    <xf numFmtId="0" fontId="11" fillId="7" borderId="60" xfId="0" applyFont="1" applyFill="1" applyBorder="1"/>
    <xf numFmtId="167" fontId="11" fillId="7" borderId="61" xfId="0" applyNumberFormat="1" applyFont="1" applyFill="1" applyBorder="1" applyAlignment="1">
      <alignment horizontal="left" vertical="center" indent="1"/>
    </xf>
    <xf numFmtId="0" fontId="11" fillId="7" borderId="61" xfId="0" applyFont="1" applyFill="1" applyBorder="1" applyAlignment="1">
      <alignment wrapText="1"/>
    </xf>
    <xf numFmtId="0" fontId="11" fillId="7" borderId="62" xfId="0" applyFont="1" applyFill="1" applyBorder="1" applyAlignment="1">
      <alignment wrapText="1"/>
    </xf>
    <xf numFmtId="0" fontId="11" fillId="7" borderId="60" xfId="0" applyFont="1" applyFill="1" applyBorder="1" applyAlignment="1">
      <alignment wrapText="1"/>
    </xf>
    <xf numFmtId="0" fontId="10" fillId="7" borderId="0" xfId="8" applyFont="1" applyFill="1" applyAlignment="1">
      <alignment horizontal="center" vertical="center" wrapText="1"/>
    </xf>
    <xf numFmtId="0" fontId="10" fillId="7" borderId="0" xfId="8" applyFont="1" applyFill="1" applyAlignment="1">
      <alignment horizontal="center" vertical="center"/>
    </xf>
    <xf numFmtId="0" fontId="23" fillId="6" borderId="0" xfId="0" applyFont="1" applyFill="1" applyAlignment="1">
      <alignment horizontal="left" vertical="top" wrapText="1"/>
    </xf>
    <xf numFmtId="0" fontId="10" fillId="7" borderId="53" xfId="0" applyFont="1" applyFill="1" applyBorder="1" applyAlignment="1">
      <alignment horizontal="center" vertical="center"/>
    </xf>
    <xf numFmtId="0" fontId="11" fillId="7" borderId="0" xfId="6" applyFont="1" applyFill="1" applyAlignment="1">
      <alignment horizontal="left"/>
    </xf>
    <xf numFmtId="0" fontId="10" fillId="7" borderId="0" xfId="6" applyFont="1" applyFill="1" applyAlignment="1">
      <alignment horizontal="left"/>
    </xf>
    <xf numFmtId="0" fontId="9" fillId="3" borderId="0" xfId="8" applyFont="1" applyFill="1" applyAlignment="1">
      <alignment horizontal="center" vertical="center" wrapText="1"/>
    </xf>
    <xf numFmtId="0" fontId="11" fillId="12" borderId="61" xfId="0" applyFont="1" applyFill="1" applyBorder="1" applyAlignment="1">
      <alignment horizontal="left" vertical="center" indent="1"/>
    </xf>
    <xf numFmtId="0" fontId="11" fillId="12" borderId="62" xfId="0" applyFont="1" applyFill="1" applyBorder="1" applyAlignment="1">
      <alignment horizontal="left" vertical="center" indent="1"/>
    </xf>
    <xf numFmtId="0" fontId="11" fillId="12" borderId="60" xfId="0" applyFont="1" applyFill="1" applyBorder="1" applyAlignment="1">
      <alignment horizontal="left" vertical="center" indent="1"/>
    </xf>
    <xf numFmtId="0" fontId="11" fillId="12" borderId="61" xfId="0" quotePrefix="1" applyFont="1" applyFill="1" applyBorder="1" applyAlignment="1">
      <alignment wrapText="1"/>
    </xf>
    <xf numFmtId="0" fontId="11" fillId="12" borderId="62" xfId="0" quotePrefix="1" applyFont="1" applyFill="1" applyBorder="1" applyAlignment="1">
      <alignment wrapText="1"/>
    </xf>
    <xf numFmtId="0" fontId="11" fillId="12" borderId="60" xfId="0" quotePrefix="1" applyFont="1" applyFill="1" applyBorder="1" applyAlignment="1">
      <alignment wrapText="1"/>
    </xf>
    <xf numFmtId="0" fontId="11" fillId="12" borderId="61" xfId="0" applyFont="1" applyFill="1" applyBorder="1" applyAlignment="1">
      <alignment wrapText="1"/>
    </xf>
    <xf numFmtId="0" fontId="11" fillId="12" borderId="62" xfId="0" applyFont="1" applyFill="1" applyBorder="1" applyAlignment="1">
      <alignment wrapText="1"/>
    </xf>
    <xf numFmtId="0" fontId="11" fillId="12" borderId="60" xfId="0" applyFont="1" applyFill="1" applyBorder="1" applyAlignment="1">
      <alignment wrapText="1"/>
    </xf>
    <xf numFmtId="0" fontId="11" fillId="12" borderId="61" xfId="0" applyFont="1" applyFill="1" applyBorder="1"/>
    <xf numFmtId="0" fontId="11" fillId="12" borderId="62" xfId="0" applyFont="1" applyFill="1" applyBorder="1"/>
    <xf numFmtId="0" fontId="11" fillId="12" borderId="60" xfId="0" applyFont="1" applyFill="1" applyBorder="1"/>
    <xf numFmtId="0" fontId="18" fillId="10" borderId="41" xfId="0" applyFont="1" applyFill="1" applyBorder="1" applyAlignment="1">
      <alignment horizontal="center"/>
    </xf>
    <xf numFmtId="0" fontId="8" fillId="10" borderId="43" xfId="0" applyFont="1" applyFill="1" applyBorder="1" applyAlignment="1">
      <alignment horizontal="center"/>
    </xf>
    <xf numFmtId="0" fontId="8" fillId="10" borderId="51" xfId="0" applyFont="1" applyFill="1" applyBorder="1" applyAlignment="1">
      <alignment horizontal="center"/>
    </xf>
    <xf numFmtId="0" fontId="10" fillId="12" borderId="54" xfId="0" applyFont="1" applyFill="1" applyBorder="1" applyAlignment="1">
      <alignment horizontal="center" vertical="center"/>
    </xf>
    <xf numFmtId="0" fontId="10" fillId="12" borderId="41" xfId="0" applyFont="1" applyFill="1" applyBorder="1" applyAlignment="1">
      <alignment horizontal="center" vertical="center"/>
    </xf>
    <xf numFmtId="0" fontId="10" fillId="12" borderId="53" xfId="0" applyFont="1" applyFill="1" applyBorder="1" applyAlignment="1">
      <alignment horizontal="center" vertical="center"/>
    </xf>
    <xf numFmtId="0" fontId="11" fillId="12" borderId="57" xfId="0" applyFont="1" applyFill="1" applyBorder="1"/>
    <xf numFmtId="0" fontId="11" fillId="12" borderId="58" xfId="0" applyFont="1" applyFill="1" applyBorder="1"/>
    <xf numFmtId="0" fontId="11" fillId="12" borderId="56" xfId="0" applyFont="1" applyFill="1" applyBorder="1"/>
    <xf numFmtId="0" fontId="2" fillId="3" borderId="0" xfId="0" applyFont="1" applyFill="1" applyAlignment="1">
      <alignment horizontal="center"/>
    </xf>
    <xf numFmtId="0" fontId="6" fillId="10" borderId="41" xfId="0" applyFont="1" applyFill="1" applyBorder="1" applyAlignment="1">
      <alignment horizontal="left"/>
    </xf>
    <xf numFmtId="0" fontId="6" fillId="10" borderId="41" xfId="0" quotePrefix="1" applyFont="1" applyFill="1" applyBorder="1" applyAlignment="1">
      <alignment horizontal="right"/>
    </xf>
    <xf numFmtId="0" fontId="18" fillId="10" borderId="43" xfId="0" applyFont="1" applyFill="1" applyBorder="1" applyAlignment="1">
      <alignment horizontal="center"/>
    </xf>
    <xf numFmtId="0" fontId="18" fillId="10" borderId="42" xfId="0" applyFont="1" applyFill="1" applyBorder="1" applyAlignment="1">
      <alignment horizontal="center"/>
    </xf>
    <xf numFmtId="0" fontId="15" fillId="10" borderId="40" xfId="0" applyFont="1" applyFill="1" applyBorder="1"/>
    <xf numFmtId="0" fontId="15" fillId="10" borderId="39" xfId="0" applyFont="1" applyFill="1" applyBorder="1"/>
    <xf numFmtId="0" fontId="11" fillId="10" borderId="8" xfId="0" applyFont="1" applyFill="1" applyBorder="1" applyAlignment="1">
      <alignment horizontal="center"/>
    </xf>
    <xf numFmtId="0" fontId="11" fillId="10" borderId="7" xfId="0" applyFont="1" applyFill="1" applyBorder="1" applyAlignment="1">
      <alignment horizontal="center"/>
    </xf>
    <xf numFmtId="0" fontId="11" fillId="10" borderId="8" xfId="0" applyFont="1" applyFill="1" applyBorder="1" applyAlignment="1">
      <alignment horizontal="left"/>
    </xf>
    <xf numFmtId="0" fontId="11" fillId="10" borderId="7" xfId="0" applyFont="1" applyFill="1" applyBorder="1" applyAlignment="1">
      <alignment horizontal="left"/>
    </xf>
    <xf numFmtId="0" fontId="11" fillId="10" borderId="24" xfId="0" applyFont="1" applyFill="1" applyBorder="1" applyAlignment="1">
      <alignment horizontal="center"/>
    </xf>
    <xf numFmtId="0" fontId="11" fillId="10" borderId="25" xfId="0" applyFont="1" applyFill="1" applyBorder="1" applyAlignment="1">
      <alignment horizontal="center"/>
    </xf>
    <xf numFmtId="0" fontId="15" fillId="10" borderId="37" xfId="0" applyFont="1" applyFill="1" applyBorder="1"/>
    <xf numFmtId="0" fontId="15" fillId="10" borderId="36" xfId="0" applyFont="1" applyFill="1" applyBorder="1"/>
    <xf numFmtId="0" fontId="11" fillId="10" borderId="5" xfId="0" applyFont="1" applyFill="1" applyBorder="1" applyAlignment="1">
      <alignment horizontal="left"/>
    </xf>
    <xf numFmtId="0" fontId="11" fillId="10" borderId="4" xfId="0" applyFont="1" applyFill="1" applyBorder="1" applyAlignment="1">
      <alignment horizontal="left"/>
    </xf>
    <xf numFmtId="0" fontId="0" fillId="10" borderId="8" xfId="0" applyFill="1" applyBorder="1" applyAlignment="1">
      <alignment horizontal="left"/>
    </xf>
    <xf numFmtId="0" fontId="0" fillId="10" borderId="7" xfId="0" applyFill="1" applyBorder="1" applyAlignment="1">
      <alignment horizontal="left"/>
    </xf>
    <xf numFmtId="0" fontId="11" fillId="10" borderId="24" xfId="0" applyFont="1" applyFill="1" applyBorder="1" applyAlignment="1">
      <alignment horizontal="left"/>
    </xf>
    <xf numFmtId="0" fontId="11" fillId="10" borderId="25" xfId="0" applyFont="1" applyFill="1" applyBorder="1" applyAlignment="1">
      <alignment horizontal="left"/>
    </xf>
    <xf numFmtId="0" fontId="16" fillId="3" borderId="0" xfId="0" applyFont="1" applyFill="1" applyAlignment="1">
      <alignment horizontal="center"/>
    </xf>
    <xf numFmtId="0" fontId="10" fillId="10" borderId="2" xfId="0" applyFont="1" applyFill="1" applyBorder="1" applyAlignment="1">
      <alignment horizontal="center" vertical="center" wrapText="1"/>
    </xf>
    <xf numFmtId="0" fontId="10" fillId="10" borderId="1" xfId="0" applyFont="1" applyFill="1" applyBorder="1" applyAlignment="1">
      <alignment horizontal="center" vertical="center" wrapText="1"/>
    </xf>
    <xf numFmtId="39" fontId="11" fillId="10" borderId="8" xfId="0" applyNumberFormat="1" applyFont="1" applyFill="1" applyBorder="1" applyAlignment="1">
      <alignment horizontal="left"/>
    </xf>
    <xf numFmtId="39" fontId="11" fillId="10" borderId="7" xfId="0" applyNumberFormat="1" applyFont="1" applyFill="1" applyBorder="1" applyAlignment="1">
      <alignment horizontal="left"/>
    </xf>
    <xf numFmtId="0" fontId="11" fillId="10" borderId="8" xfId="0" applyFont="1" applyFill="1" applyBorder="1"/>
    <xf numFmtId="0" fontId="11" fillId="10" borderId="7" xfId="0" applyFont="1" applyFill="1" applyBorder="1"/>
    <xf numFmtId="0" fontId="15" fillId="10" borderId="5" xfId="0" applyFont="1" applyFill="1" applyBorder="1"/>
    <xf numFmtId="0" fontId="15" fillId="10" borderId="4" xfId="0" applyFont="1" applyFill="1" applyBorder="1"/>
    <xf numFmtId="4" fontId="11" fillId="10" borderId="5" xfId="0" applyNumberFormat="1" applyFont="1" applyFill="1" applyBorder="1" applyAlignment="1">
      <alignment horizontal="left"/>
    </xf>
    <xf numFmtId="4" fontId="11" fillId="10" borderId="4" xfId="0" applyNumberFormat="1" applyFont="1" applyFill="1" applyBorder="1" applyAlignment="1">
      <alignment horizontal="left"/>
    </xf>
    <xf numFmtId="165" fontId="11" fillId="10" borderId="8" xfId="1" applyFont="1" applyFill="1" applyBorder="1" applyAlignment="1">
      <alignment horizontal="left"/>
    </xf>
    <xf numFmtId="165" fontId="11" fillId="10" borderId="7" xfId="1" applyFont="1" applyFill="1" applyBorder="1" applyAlignment="1">
      <alignment horizontal="left"/>
    </xf>
    <xf numFmtId="0" fontId="2" fillId="2" borderId="0" xfId="3" applyFont="1" applyFill="1" applyAlignment="1">
      <alignment horizontal="center" vertical="center"/>
    </xf>
    <xf numFmtId="0" fontId="6" fillId="0" borderId="0" xfId="0" applyFont="1"/>
    <xf numFmtId="0" fontId="9" fillId="3" borderId="0" xfId="0" applyFont="1" applyFill="1" applyAlignment="1">
      <alignment horizontal="center" vertical="center"/>
    </xf>
    <xf numFmtId="0" fontId="8" fillId="10" borderId="2" xfId="0" applyFont="1" applyFill="1" applyBorder="1" applyAlignment="1">
      <alignment horizontal="center" vertical="center" wrapText="1"/>
    </xf>
    <xf numFmtId="0" fontId="8" fillId="10" borderId="1" xfId="0" applyFont="1" applyFill="1" applyBorder="1" applyAlignment="1">
      <alignment horizontal="center" vertical="center" wrapText="1"/>
    </xf>
    <xf numFmtId="0" fontId="0" fillId="10" borderId="5" xfId="0" applyFill="1" applyBorder="1" applyAlignment="1">
      <alignment horizontal="left"/>
    </xf>
    <xf numFmtId="0" fontId="0" fillId="10" borderId="4" xfId="0" applyFill="1" applyBorder="1" applyAlignment="1">
      <alignment horizontal="left"/>
    </xf>
    <xf numFmtId="0" fontId="10" fillId="10" borderId="2" xfId="0" applyFont="1" applyFill="1" applyBorder="1" applyAlignment="1">
      <alignment horizontal="center" wrapText="1"/>
    </xf>
    <xf numFmtId="0" fontId="10" fillId="10" borderId="1" xfId="0" applyFont="1" applyFill="1" applyBorder="1" applyAlignment="1">
      <alignment horizontal="center" wrapText="1"/>
    </xf>
    <xf numFmtId="0" fontId="11" fillId="10" borderId="5" xfId="0" applyFont="1" applyFill="1" applyBorder="1"/>
    <xf numFmtId="0" fontId="11" fillId="10" borderId="4" xfId="0" applyFont="1" applyFill="1" applyBorder="1"/>
    <xf numFmtId="165" fontId="11" fillId="10" borderId="5" xfId="1" applyFont="1" applyFill="1" applyBorder="1" applyAlignment="1">
      <alignment horizontal="left"/>
    </xf>
    <xf numFmtId="165" fontId="11" fillId="10" borderId="4" xfId="1" applyFont="1" applyFill="1" applyBorder="1" applyAlignment="1">
      <alignment horizontal="left"/>
    </xf>
    <xf numFmtId="0" fontId="10" fillId="12" borderId="86" xfId="6" applyFont="1" applyFill="1" applyBorder="1" applyAlignment="1">
      <alignment horizontal="center" vertical="center"/>
    </xf>
    <xf numFmtId="0" fontId="10" fillId="12" borderId="87" xfId="6" applyFont="1" applyFill="1" applyBorder="1" applyAlignment="1">
      <alignment horizontal="center" vertical="center"/>
    </xf>
    <xf numFmtId="0" fontId="10" fillId="12" borderId="88" xfId="6" applyFont="1" applyFill="1" applyBorder="1" applyAlignment="1">
      <alignment horizontal="center" vertical="center"/>
    </xf>
    <xf numFmtId="0" fontId="2" fillId="14" borderId="0" xfId="6" applyFont="1" applyFill="1" applyAlignment="1">
      <alignment horizontal="center" vertical="center"/>
    </xf>
    <xf numFmtId="0" fontId="24" fillId="3" borderId="0" xfId="6" applyFont="1" applyFill="1" applyAlignment="1" applyProtection="1">
      <alignment horizontal="center" vertical="center"/>
      <protection locked="0"/>
    </xf>
    <xf numFmtId="0" fontId="44" fillId="3" borderId="0" xfId="6" applyFont="1" applyFill="1" applyAlignment="1" applyProtection="1">
      <alignment horizontal="center" vertical="center"/>
      <protection locked="0"/>
    </xf>
    <xf numFmtId="0" fontId="10" fillId="9" borderId="14" xfId="6" applyFont="1" applyFill="1" applyBorder="1" applyAlignment="1">
      <alignment horizontal="center" vertical="center" wrapText="1"/>
    </xf>
    <xf numFmtId="0" fontId="10" fillId="12" borderId="54" xfId="6" applyFont="1" applyFill="1" applyBorder="1" applyAlignment="1">
      <alignment horizontal="center" vertical="center" wrapText="1"/>
    </xf>
    <xf numFmtId="0" fontId="10" fillId="12" borderId="41" xfId="6" applyFont="1" applyFill="1" applyBorder="1" applyAlignment="1">
      <alignment horizontal="center" vertical="center" wrapText="1"/>
    </xf>
    <xf numFmtId="0" fontId="10" fillId="12" borderId="53" xfId="6" applyFont="1" applyFill="1" applyBorder="1" applyAlignment="1">
      <alignment horizontal="center" vertical="center" wrapText="1"/>
    </xf>
    <xf numFmtId="0" fontId="10" fillId="7" borderId="54" xfId="6" applyFont="1" applyFill="1" applyBorder="1" applyAlignment="1">
      <alignment horizontal="center" vertical="center" wrapText="1"/>
    </xf>
    <xf numFmtId="0" fontId="10" fillId="7" borderId="53" xfId="6" applyFont="1" applyFill="1" applyBorder="1" applyAlignment="1">
      <alignment horizontal="center" vertical="center" wrapText="1"/>
    </xf>
    <xf numFmtId="0" fontId="10" fillId="7" borderId="14" xfId="6" applyFont="1" applyFill="1" applyBorder="1" applyAlignment="1">
      <alignment horizontal="center" vertical="center" wrapText="1"/>
    </xf>
    <xf numFmtId="16" fontId="39" fillId="10" borderId="39" xfId="0" quotePrefix="1" applyNumberFormat="1" applyFont="1" applyFill="1" applyBorder="1" applyAlignment="1">
      <alignment horizontal="center"/>
    </xf>
    <xf numFmtId="165" fontId="1" fillId="10" borderId="82" xfId="0" applyNumberFormat="1" applyFont="1" applyFill="1" applyBorder="1"/>
    <xf numFmtId="17" fontId="15" fillId="0" borderId="0" xfId="0" quotePrefix="1" applyNumberFormat="1" applyFont="1" applyFill="1" applyBorder="1" applyAlignment="1">
      <alignment horizontal="center"/>
    </xf>
    <xf numFmtId="0" fontId="15" fillId="0" borderId="0" xfId="0" applyFont="1" applyFill="1" applyBorder="1"/>
    <xf numFmtId="0" fontId="15" fillId="0" borderId="0" xfId="0" applyFont="1" applyFill="1" applyBorder="1" applyAlignment="1">
      <alignment horizontal="center"/>
    </xf>
    <xf numFmtId="0" fontId="13" fillId="0" borderId="0" xfId="0" quotePrefix="1" applyFont="1" applyFill="1" applyBorder="1" applyAlignment="1">
      <alignment horizontal="center"/>
    </xf>
    <xf numFmtId="0" fontId="11" fillId="0" borderId="0" xfId="0" applyFont="1" applyFill="1" applyBorder="1" applyAlignment="1">
      <alignment horizontal="center"/>
    </xf>
    <xf numFmtId="0" fontId="13" fillId="0" borderId="0" xfId="0" applyFont="1" applyFill="1" applyBorder="1" applyAlignment="1">
      <alignment horizontal="center"/>
    </xf>
    <xf numFmtId="0" fontId="1" fillId="0" borderId="75" xfId="0" applyFont="1" applyBorder="1"/>
    <xf numFmtId="0" fontId="8" fillId="0" borderId="0" xfId="0" applyFont="1" applyBorder="1"/>
    <xf numFmtId="0" fontId="1" fillId="0" borderId="0" xfId="0" applyFont="1" applyBorder="1"/>
    <xf numFmtId="0" fontId="1" fillId="0" borderId="76" xfId="0" applyFont="1" applyBorder="1"/>
    <xf numFmtId="0" fontId="2" fillId="3" borderId="0" xfId="0" applyFont="1" applyFill="1" applyBorder="1" applyAlignment="1">
      <alignment horizontal="center"/>
    </xf>
    <xf numFmtId="0" fontId="2" fillId="0" borderId="0" xfId="0" applyFont="1" applyFill="1" applyBorder="1" applyAlignment="1">
      <alignment horizontal="center"/>
    </xf>
    <xf numFmtId="0" fontId="7" fillId="0" borderId="0" xfId="0" applyFont="1" applyBorder="1"/>
    <xf numFmtId="165" fontId="7" fillId="0" borderId="0" xfId="1" applyFont="1" applyBorder="1"/>
    <xf numFmtId="0" fontId="1" fillId="0" borderId="81" xfId="0" applyFont="1" applyBorder="1"/>
    <xf numFmtId="0" fontId="1" fillId="0" borderId="92" xfId="0" applyFont="1" applyBorder="1"/>
    <xf numFmtId="0" fontId="1" fillId="0" borderId="77" xfId="0" applyFont="1" applyBorder="1"/>
    <xf numFmtId="0" fontId="47" fillId="3" borderId="70" xfId="0" applyFont="1" applyFill="1" applyBorder="1" applyAlignment="1">
      <alignment horizontal="center" vertical="center" wrapText="1"/>
    </xf>
    <xf numFmtId="0" fontId="8" fillId="0" borderId="72" xfId="0" applyFont="1" applyBorder="1" applyAlignment="1">
      <alignment horizontal="center" vertical="center" wrapText="1"/>
    </xf>
    <xf numFmtId="0" fontId="8" fillId="0" borderId="71" xfId="0" applyFont="1" applyBorder="1" applyAlignment="1">
      <alignment horizontal="center" vertical="center" wrapText="1"/>
    </xf>
    <xf numFmtId="0" fontId="8" fillId="0" borderId="0" xfId="0" applyFont="1" applyFill="1"/>
    <xf numFmtId="0" fontId="0" fillId="0" borderId="0" xfId="0" applyFill="1"/>
    <xf numFmtId="164" fontId="0" fillId="0" borderId="0" xfId="2" applyFont="1" applyFill="1" applyBorder="1"/>
    <xf numFmtId="0" fontId="10" fillId="0" borderId="53" xfId="6" applyFont="1" applyFill="1" applyBorder="1" applyAlignment="1">
      <alignment horizontal="center" vertical="center"/>
    </xf>
    <xf numFmtId="0" fontId="10" fillId="0" borderId="14" xfId="6" applyFont="1" applyFill="1" applyBorder="1" applyAlignment="1">
      <alignment horizontal="center" vertical="center"/>
    </xf>
    <xf numFmtId="0" fontId="10" fillId="0" borderId="42" xfId="6" applyFont="1" applyFill="1" applyBorder="1" applyAlignment="1">
      <alignment horizontal="center" vertical="center"/>
    </xf>
    <xf numFmtId="0" fontId="10" fillId="0" borderId="82" xfId="6" applyFont="1" applyFill="1" applyBorder="1" applyAlignment="1">
      <alignment horizontal="center" vertical="center"/>
    </xf>
    <xf numFmtId="0" fontId="3" fillId="0" borderId="89" xfId="9" applyFill="1" applyBorder="1" applyAlignment="1">
      <alignment horizontal="center"/>
    </xf>
    <xf numFmtId="11" fontId="3" fillId="0" borderId="90" xfId="9" applyNumberFormat="1" applyFill="1" applyBorder="1"/>
    <xf numFmtId="0" fontId="3" fillId="0" borderId="7" xfId="9" applyFill="1" applyBorder="1" applyAlignment="1">
      <alignment horizontal="center"/>
    </xf>
    <xf numFmtId="11" fontId="3" fillId="0" borderId="28" xfId="9" applyNumberFormat="1" applyFill="1" applyBorder="1"/>
    <xf numFmtId="0" fontId="8" fillId="0" borderId="7" xfId="9" applyFont="1" applyFill="1" applyBorder="1" applyAlignment="1">
      <alignment horizontal="center"/>
    </xf>
    <xf numFmtId="11" fontId="8" fillId="0" borderId="28" xfId="9" applyNumberFormat="1" applyFont="1" applyFill="1" applyBorder="1"/>
    <xf numFmtId="0" fontId="10" fillId="10" borderId="14" xfId="6" applyFont="1" applyFill="1" applyBorder="1" applyAlignment="1">
      <alignment horizontal="center" vertical="center" wrapText="1"/>
    </xf>
    <xf numFmtId="164" fontId="3" fillId="10" borderId="91" xfId="9" applyNumberFormat="1" applyFill="1" applyBorder="1"/>
    <xf numFmtId="0" fontId="10" fillId="12" borderId="82" xfId="6" applyFont="1" applyFill="1" applyBorder="1" applyAlignment="1">
      <alignment horizontal="center" vertical="center"/>
    </xf>
  </cellXfs>
  <cellStyles count="11">
    <cellStyle name="Milliers" xfId="1" builtinId="3"/>
    <cellStyle name="Milliers 2" xfId="4" xr:uid="{C5C04A11-431F-0E4D-ADCA-4C66BE7F6F4F}"/>
    <cellStyle name="Milliers 3 2" xfId="5" xr:uid="{6C3C9094-57B9-8B4C-B955-0AE937EB2E76}"/>
    <cellStyle name="Milliers 5" xfId="10" xr:uid="{7C0A0FE6-3889-6A40-84EC-1AA83E92BE5E}"/>
    <cellStyle name="Monétaire" xfId="2" builtinId="4"/>
    <cellStyle name="Monétaire 2" xfId="7" xr:uid="{B58594BD-B8E6-8D4B-81BC-0590848E8C0E}"/>
    <cellStyle name="Normal" xfId="0" builtinId="0"/>
    <cellStyle name="Normal 2" xfId="6" xr:uid="{07FEE28A-4846-7F42-B1E1-B58FED598538}"/>
    <cellStyle name="Normal 3" xfId="8" xr:uid="{1EB6B661-E48D-C14A-8F4D-6EC18621F7BA}"/>
    <cellStyle name="Normal 5" xfId="3" xr:uid="{F6728E85-AF67-784E-8090-072850AE389A}"/>
    <cellStyle name="Normal 5 2" xfId="9" xr:uid="{023C26EA-EC9A-5143-A59B-2DE02166EA4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812800</xdr:colOff>
      <xdr:row>2</xdr:row>
      <xdr:rowOff>0</xdr:rowOff>
    </xdr:from>
    <xdr:to>
      <xdr:col>27</xdr:col>
      <xdr:colOff>25400</xdr:colOff>
      <xdr:row>85</xdr:row>
      <xdr:rowOff>105942</xdr:rowOff>
    </xdr:to>
    <xdr:pic>
      <xdr:nvPicPr>
        <xdr:cNvPr id="2" name="Image 1">
          <a:extLst>
            <a:ext uri="{FF2B5EF4-FFF2-40B4-BE49-F238E27FC236}">
              <a16:creationId xmlns:a16="http://schemas.microsoft.com/office/drawing/2014/main" id="{37B3D056-EC3D-E44C-AEBC-7218F8BCBFDE}"/>
            </a:ext>
          </a:extLst>
        </xdr:cNvPr>
        <xdr:cNvPicPr>
          <a:picLocks noChangeAspect="1"/>
        </xdr:cNvPicPr>
      </xdr:nvPicPr>
      <xdr:blipFill>
        <a:blip xmlns:r="http://schemas.openxmlformats.org/officeDocument/2006/relationships" r:embed="rId1"/>
        <a:stretch>
          <a:fillRect/>
        </a:stretch>
      </xdr:blipFill>
      <xdr:spPr>
        <a:xfrm>
          <a:off x="812800" y="330200"/>
          <a:ext cx="21501100" cy="13809242"/>
        </a:xfrm>
        <a:prstGeom prst="rect">
          <a:avLst/>
        </a:prstGeom>
      </xdr:spPr>
    </xdr:pic>
    <xdr:clientData/>
  </xdr:twoCellAnchor>
  <xdr:twoCellAnchor editAs="oneCell">
    <xdr:from>
      <xdr:col>1</xdr:col>
      <xdr:colOff>25400</xdr:colOff>
      <xdr:row>87</xdr:row>
      <xdr:rowOff>76200</xdr:rowOff>
    </xdr:from>
    <xdr:to>
      <xdr:col>27</xdr:col>
      <xdr:colOff>76200</xdr:colOff>
      <xdr:row>160</xdr:row>
      <xdr:rowOff>125412</xdr:rowOff>
    </xdr:to>
    <xdr:pic>
      <xdr:nvPicPr>
        <xdr:cNvPr id="3" name="Image 2">
          <a:extLst>
            <a:ext uri="{FF2B5EF4-FFF2-40B4-BE49-F238E27FC236}">
              <a16:creationId xmlns:a16="http://schemas.microsoft.com/office/drawing/2014/main" id="{2A1FA702-2110-CF40-8A35-45DF3F21BB2D}"/>
            </a:ext>
          </a:extLst>
        </xdr:cNvPr>
        <xdr:cNvPicPr>
          <a:picLocks noChangeAspect="1"/>
        </xdr:cNvPicPr>
      </xdr:nvPicPr>
      <xdr:blipFill>
        <a:blip xmlns:r="http://schemas.openxmlformats.org/officeDocument/2006/relationships" r:embed="rId2"/>
        <a:stretch>
          <a:fillRect/>
        </a:stretch>
      </xdr:blipFill>
      <xdr:spPr>
        <a:xfrm>
          <a:off x="850900" y="14439900"/>
          <a:ext cx="21513800" cy="121015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305955</xdr:colOff>
      <xdr:row>56</xdr:row>
      <xdr:rowOff>202045</xdr:rowOff>
    </xdr:from>
    <xdr:to>
      <xdr:col>9</xdr:col>
      <xdr:colOff>636155</xdr:colOff>
      <xdr:row>62</xdr:row>
      <xdr:rowOff>109682</xdr:rowOff>
    </xdr:to>
    <xdr:sp macro="" textlink="">
      <xdr:nvSpPr>
        <xdr:cNvPr id="2" name="AutoShape 1">
          <a:extLst>
            <a:ext uri="{FF2B5EF4-FFF2-40B4-BE49-F238E27FC236}">
              <a16:creationId xmlns:a16="http://schemas.microsoft.com/office/drawing/2014/main" id="{1525E5E7-1ED5-CE4E-993A-504F95AE1871}"/>
            </a:ext>
          </a:extLst>
        </xdr:cNvPr>
        <xdr:cNvSpPr>
          <a:spLocks noChangeAspect="1" noChangeArrowheads="1"/>
        </xdr:cNvSpPr>
      </xdr:nvSpPr>
      <xdr:spPr bwMode="auto">
        <a:xfrm>
          <a:off x="7811655" y="11187545"/>
          <a:ext cx="1524000" cy="1066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christianlatour/Library/Mobile%20Documents/com~apple~CloudDocs/COURS%20ME&#769;RICI/Hiver%202023/Finance%20gaganante%20(430-853-ME)/%20COMPTABILITE&#769;%201%20-%20Analyse%20et%20traitement%20des%20donne&#769;es%20du%20cycle%20comptable/INTERGOLF/Chapitre(456)P.xlsx?1CAA0B87" TargetMode="External"/><Relationship Id="rId1" Type="http://schemas.openxmlformats.org/officeDocument/2006/relationships/externalLinkPath" Target="file:///1CAA0B87/Chapitre(456)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èle économique"/>
      <sheetName val="Plan comptable"/>
      <sheetName val="Journal général 20X6"/>
      <sheetName val="Grand livre et GL auxiliaires"/>
      <sheetName val="Bal. de vérification"/>
      <sheetName val="États financiers"/>
      <sheetName val="État des Résultats nov. 2X06"/>
      <sheetName val="État des Résultats déc. 2X0 (3)"/>
      <sheetName val="État des Résultats déc. 2X0 (2)"/>
      <sheetName val="Bilan "/>
      <sheetName val="État des BNR"/>
      <sheetName val="Tableau de trésorerie 20X6"/>
      <sheetName val=" Chiffrier"/>
    </sheetNames>
    <sheetDataSet>
      <sheetData sheetId="0"/>
      <sheetData sheetId="1">
        <row r="153">
          <cell r="B153" t="str">
            <v>Frais de bureau</v>
          </cell>
        </row>
      </sheetData>
      <sheetData sheetId="2"/>
      <sheetData sheetId="3"/>
      <sheetData sheetId="4">
        <row r="74">
          <cell r="F74">
            <v>0</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B96C0-51C0-214A-BF0D-AC806B6D8CEF}">
  <sheetPr>
    <tabColor theme="1"/>
  </sheetPr>
  <dimension ref="A1"/>
  <sheetViews>
    <sheetView topLeftCell="A26" workbookViewId="0">
      <selection activeCell="AG79" sqref="AG79"/>
    </sheetView>
  </sheetViews>
  <sheetFormatPr baseColWidth="10" defaultRowHeight="13" x14ac:dyDescent="0.15"/>
  <cols>
    <col min="1" max="16384" width="10.83203125" style="32"/>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6F7B1-41A2-B644-B3D8-0F6BC113C405}">
  <sheetPr>
    <tabColor theme="1"/>
  </sheetPr>
  <dimension ref="B1:C192"/>
  <sheetViews>
    <sheetView topLeftCell="A153" zoomScale="150" zoomScaleNormal="150" workbookViewId="0">
      <selection activeCell="C137" sqref="C137"/>
    </sheetView>
  </sheetViews>
  <sheetFormatPr baseColWidth="10" defaultRowHeight="13" x14ac:dyDescent="0.15"/>
  <cols>
    <col min="1" max="1" width="10.83203125" style="32"/>
    <col min="2" max="2" width="133.83203125" style="32" customWidth="1"/>
    <col min="3" max="16384" width="10.83203125" style="32"/>
  </cols>
  <sheetData>
    <row r="1" spans="2:3" ht="14" thickBot="1" x14ac:dyDescent="0.2"/>
    <row r="2" spans="2:3" ht="30" customHeight="1" thickTop="1" thickBot="1" x14ac:dyDescent="0.3">
      <c r="B2" s="427" t="s">
        <v>328</v>
      </c>
      <c r="C2" s="428"/>
    </row>
    <row r="3" spans="2:3" ht="15" customHeight="1" thickTop="1" thickBot="1" x14ac:dyDescent="0.3">
      <c r="B3" s="33"/>
      <c r="C3" s="34"/>
    </row>
    <row r="4" spans="2:3" ht="30" customHeight="1" thickTop="1" thickBot="1" x14ac:dyDescent="0.3">
      <c r="B4" s="425" t="s">
        <v>290</v>
      </c>
      <c r="C4" s="426"/>
    </row>
    <row r="5" spans="2:3" ht="19" thickTop="1" x14ac:dyDescent="0.2">
      <c r="B5" s="35"/>
      <c r="C5" s="36"/>
    </row>
    <row r="6" spans="2:3" ht="18" x14ac:dyDescent="0.2">
      <c r="B6" s="37" t="s">
        <v>329</v>
      </c>
      <c r="C6" s="38" t="s">
        <v>330</v>
      </c>
    </row>
    <row r="7" spans="2:3" ht="18" x14ac:dyDescent="0.2">
      <c r="B7" s="39"/>
      <c r="C7" s="38" t="s">
        <v>330</v>
      </c>
    </row>
    <row r="8" spans="2:3" ht="18" x14ac:dyDescent="0.2">
      <c r="B8" s="39" t="s">
        <v>146</v>
      </c>
      <c r="C8" s="38">
        <v>1010</v>
      </c>
    </row>
    <row r="9" spans="2:3" ht="18" x14ac:dyDescent="0.2">
      <c r="B9" s="39" t="s">
        <v>331</v>
      </c>
      <c r="C9" s="38">
        <v>1050</v>
      </c>
    </row>
    <row r="10" spans="2:3" ht="18" x14ac:dyDescent="0.2">
      <c r="B10" s="39" t="s">
        <v>150</v>
      </c>
      <c r="C10" s="38">
        <v>1100</v>
      </c>
    </row>
    <row r="11" spans="2:3" ht="18" x14ac:dyDescent="0.2">
      <c r="B11" s="39" t="s">
        <v>99</v>
      </c>
      <c r="C11" s="38">
        <v>1105</v>
      </c>
    </row>
    <row r="12" spans="2:3" ht="18" x14ac:dyDescent="0.2">
      <c r="B12" s="39" t="s">
        <v>101</v>
      </c>
      <c r="C12" s="38">
        <v>1110</v>
      </c>
    </row>
    <row r="13" spans="2:3" ht="18" x14ac:dyDescent="0.2">
      <c r="B13" s="39" t="s">
        <v>332</v>
      </c>
      <c r="C13" s="38">
        <v>1115</v>
      </c>
    </row>
    <row r="14" spans="2:3" ht="18" x14ac:dyDescent="0.2">
      <c r="B14" s="39" t="s">
        <v>333</v>
      </c>
      <c r="C14" s="38">
        <v>1125</v>
      </c>
    </row>
    <row r="15" spans="2:3" ht="18" x14ac:dyDescent="0.2">
      <c r="B15" s="39" t="s">
        <v>334</v>
      </c>
      <c r="C15" s="38">
        <v>1130</v>
      </c>
    </row>
    <row r="16" spans="2:3" ht="18" x14ac:dyDescent="0.2">
      <c r="B16" s="39" t="s">
        <v>335</v>
      </c>
      <c r="C16" s="38">
        <v>1145</v>
      </c>
    </row>
    <row r="17" spans="2:3" ht="18" x14ac:dyDescent="0.2">
      <c r="B17" s="39" t="s">
        <v>336</v>
      </c>
      <c r="C17" s="38">
        <v>1150</v>
      </c>
    </row>
    <row r="18" spans="2:3" ht="18" x14ac:dyDescent="0.2">
      <c r="B18" s="39" t="s">
        <v>337</v>
      </c>
      <c r="C18" s="38">
        <v>1155</v>
      </c>
    </row>
    <row r="19" spans="2:3" ht="18" x14ac:dyDescent="0.2">
      <c r="B19" s="39" t="s">
        <v>338</v>
      </c>
      <c r="C19" s="38">
        <v>1160</v>
      </c>
    </row>
    <row r="20" spans="2:3" ht="18" x14ac:dyDescent="0.2">
      <c r="B20" s="39" t="s">
        <v>339</v>
      </c>
      <c r="C20" s="38">
        <v>1180</v>
      </c>
    </row>
    <row r="21" spans="2:3" ht="18" x14ac:dyDescent="0.2">
      <c r="B21" s="39" t="s">
        <v>340</v>
      </c>
      <c r="C21" s="38">
        <v>1190</v>
      </c>
    </row>
    <row r="22" spans="2:3" ht="18" x14ac:dyDescent="0.2">
      <c r="B22" s="39" t="s">
        <v>341</v>
      </c>
      <c r="C22" s="38">
        <v>1200</v>
      </c>
    </row>
    <row r="23" spans="2:3" ht="18" x14ac:dyDescent="0.2">
      <c r="B23" s="39" t="s">
        <v>342</v>
      </c>
      <c r="C23" s="38">
        <v>1210</v>
      </c>
    </row>
    <row r="24" spans="2:3" ht="18" x14ac:dyDescent="0.2">
      <c r="B24" s="39" t="s">
        <v>343</v>
      </c>
      <c r="C24" s="38">
        <v>1220</v>
      </c>
    </row>
    <row r="25" spans="2:3" ht="18" x14ac:dyDescent="0.2">
      <c r="B25" s="39" t="s">
        <v>344</v>
      </c>
      <c r="C25" s="38">
        <v>1230</v>
      </c>
    </row>
    <row r="26" spans="2:3" ht="18" x14ac:dyDescent="0.2">
      <c r="B26" s="39" t="s">
        <v>345</v>
      </c>
      <c r="C26" s="38">
        <v>1240</v>
      </c>
    </row>
    <row r="27" spans="2:3" ht="18" x14ac:dyDescent="0.2">
      <c r="B27" s="39" t="s">
        <v>346</v>
      </c>
      <c r="C27" s="38">
        <v>1250</v>
      </c>
    </row>
    <row r="28" spans="2:3" ht="18" x14ac:dyDescent="0.2">
      <c r="B28" s="39"/>
      <c r="C28" s="40"/>
    </row>
    <row r="29" spans="2:3" ht="18" x14ac:dyDescent="0.2">
      <c r="B29" s="41" t="s">
        <v>347</v>
      </c>
      <c r="C29" s="40"/>
    </row>
    <row r="30" spans="2:3" ht="18" x14ac:dyDescent="0.2">
      <c r="B30" s="39"/>
      <c r="C30" s="40"/>
    </row>
    <row r="31" spans="2:3" ht="18" x14ac:dyDescent="0.2">
      <c r="B31" s="39" t="s">
        <v>162</v>
      </c>
      <c r="C31" s="38">
        <v>1300</v>
      </c>
    </row>
    <row r="32" spans="2:3" ht="18" x14ac:dyDescent="0.2">
      <c r="B32" s="39" t="s">
        <v>348</v>
      </c>
      <c r="C32" s="38">
        <v>1310</v>
      </c>
    </row>
    <row r="33" spans="2:3" ht="18" x14ac:dyDescent="0.2">
      <c r="B33" s="39" t="s">
        <v>349</v>
      </c>
      <c r="C33" s="38">
        <v>1400</v>
      </c>
    </row>
    <row r="34" spans="2:3" ht="18" x14ac:dyDescent="0.2">
      <c r="B34" s="39" t="s">
        <v>350</v>
      </c>
      <c r="C34" s="38">
        <v>1410</v>
      </c>
    </row>
    <row r="35" spans="2:3" ht="18" x14ac:dyDescent="0.2">
      <c r="B35" s="39" t="s">
        <v>351</v>
      </c>
      <c r="C35" s="38">
        <v>1500</v>
      </c>
    </row>
    <row r="36" spans="2:3" ht="18" x14ac:dyDescent="0.2">
      <c r="B36" s="39" t="s">
        <v>352</v>
      </c>
      <c r="C36" s="38">
        <v>1510</v>
      </c>
    </row>
    <row r="37" spans="2:3" ht="18" x14ac:dyDescent="0.2">
      <c r="B37" s="39" t="s">
        <v>296</v>
      </c>
      <c r="C37" s="38">
        <v>1600</v>
      </c>
    </row>
    <row r="38" spans="2:3" ht="18" x14ac:dyDescent="0.2">
      <c r="B38" s="39" t="s">
        <v>353</v>
      </c>
      <c r="C38" s="38">
        <v>1610</v>
      </c>
    </row>
    <row r="39" spans="2:3" ht="18" x14ac:dyDescent="0.2">
      <c r="B39" s="39" t="s">
        <v>170</v>
      </c>
      <c r="C39" s="38">
        <v>1800</v>
      </c>
    </row>
    <row r="40" spans="2:3" ht="18" x14ac:dyDescent="0.2">
      <c r="B40" s="39" t="s">
        <v>354</v>
      </c>
      <c r="C40" s="38">
        <v>1810</v>
      </c>
    </row>
    <row r="41" spans="2:3" ht="18" x14ac:dyDescent="0.2">
      <c r="B41" s="39" t="s">
        <v>355</v>
      </c>
      <c r="C41" s="38">
        <v>1850</v>
      </c>
    </row>
    <row r="42" spans="2:3" ht="18" x14ac:dyDescent="0.2">
      <c r="B42" s="39" t="s">
        <v>356</v>
      </c>
      <c r="C42" s="38">
        <v>1860</v>
      </c>
    </row>
    <row r="43" spans="2:3" ht="18" x14ac:dyDescent="0.2">
      <c r="B43" s="39" t="s">
        <v>357</v>
      </c>
      <c r="C43" s="38">
        <v>1900</v>
      </c>
    </row>
    <row r="44" spans="2:3" ht="18" x14ac:dyDescent="0.2">
      <c r="B44" s="39" t="s">
        <v>358</v>
      </c>
      <c r="C44" s="38">
        <v>1910</v>
      </c>
    </row>
    <row r="45" spans="2:3" ht="18" x14ac:dyDescent="0.2">
      <c r="B45" s="39" t="s">
        <v>359</v>
      </c>
      <c r="C45" s="38">
        <v>1920</v>
      </c>
    </row>
    <row r="46" spans="2:3" ht="18" x14ac:dyDescent="0.2">
      <c r="B46" s="39" t="s">
        <v>360</v>
      </c>
      <c r="C46" s="38">
        <v>1930</v>
      </c>
    </row>
    <row r="47" spans="2:3" ht="18" x14ac:dyDescent="0.2">
      <c r="B47" s="39" t="s">
        <v>361</v>
      </c>
      <c r="C47" s="38">
        <v>1960</v>
      </c>
    </row>
    <row r="48" spans="2:3" ht="19" thickBot="1" x14ac:dyDescent="0.25">
      <c r="B48" s="39"/>
      <c r="C48" s="42"/>
    </row>
    <row r="49" spans="2:3" ht="25" thickTop="1" thickBot="1" x14ac:dyDescent="0.3">
      <c r="B49" s="425" t="s">
        <v>299</v>
      </c>
      <c r="C49" s="426"/>
    </row>
    <row r="50" spans="2:3" ht="19" thickTop="1" x14ac:dyDescent="0.2">
      <c r="B50" s="39"/>
      <c r="C50" s="36"/>
    </row>
    <row r="51" spans="2:3" ht="18" x14ac:dyDescent="0.2">
      <c r="B51" s="37" t="s">
        <v>362</v>
      </c>
      <c r="C51" s="40"/>
    </row>
    <row r="52" spans="2:3" ht="18" x14ac:dyDescent="0.2">
      <c r="B52" s="39" t="s">
        <v>330</v>
      </c>
      <c r="C52" s="40"/>
    </row>
    <row r="53" spans="2:3" ht="18" x14ac:dyDescent="0.2">
      <c r="B53" s="39" t="s">
        <v>363</v>
      </c>
      <c r="C53" s="38">
        <v>2050</v>
      </c>
    </row>
    <row r="54" spans="2:3" ht="18" x14ac:dyDescent="0.2">
      <c r="B54" s="39" t="s">
        <v>364</v>
      </c>
      <c r="C54" s="38">
        <v>2100</v>
      </c>
    </row>
    <row r="55" spans="2:3" ht="18" x14ac:dyDescent="0.2">
      <c r="B55" s="39" t="s">
        <v>365</v>
      </c>
      <c r="C55" s="38">
        <v>2150</v>
      </c>
    </row>
    <row r="56" spans="2:3" ht="18" x14ac:dyDescent="0.2">
      <c r="B56" s="39" t="s">
        <v>366</v>
      </c>
      <c r="C56" s="38">
        <v>2305</v>
      </c>
    </row>
    <row r="57" spans="2:3" ht="18" x14ac:dyDescent="0.2">
      <c r="B57" s="39" t="s">
        <v>367</v>
      </c>
      <c r="C57" s="38">
        <v>2310</v>
      </c>
    </row>
    <row r="58" spans="2:3" ht="18" x14ac:dyDescent="0.2">
      <c r="B58" s="39" t="s">
        <v>368</v>
      </c>
      <c r="C58" s="38">
        <v>2350</v>
      </c>
    </row>
    <row r="59" spans="2:3" ht="18" x14ac:dyDescent="0.2">
      <c r="B59" s="39" t="s">
        <v>369</v>
      </c>
      <c r="C59" s="38">
        <v>2360</v>
      </c>
    </row>
    <row r="60" spans="2:3" ht="18" x14ac:dyDescent="0.2">
      <c r="B60" s="39" t="s">
        <v>370</v>
      </c>
      <c r="C60" s="38">
        <v>2365</v>
      </c>
    </row>
    <row r="61" spans="2:3" ht="18" x14ac:dyDescent="0.2">
      <c r="B61" s="39" t="s">
        <v>371</v>
      </c>
      <c r="C61" s="38">
        <v>2370</v>
      </c>
    </row>
    <row r="62" spans="2:3" ht="18" x14ac:dyDescent="0.2">
      <c r="B62" s="39" t="s">
        <v>372</v>
      </c>
      <c r="C62" s="38">
        <v>2372</v>
      </c>
    </row>
    <row r="63" spans="2:3" ht="18" x14ac:dyDescent="0.2">
      <c r="B63" s="39" t="s">
        <v>373</v>
      </c>
      <c r="C63" s="38">
        <v>2375</v>
      </c>
    </row>
    <row r="64" spans="2:3" ht="18" x14ac:dyDescent="0.2">
      <c r="B64" s="39" t="s">
        <v>374</v>
      </c>
      <c r="C64" s="38">
        <v>2390</v>
      </c>
    </row>
    <row r="65" spans="2:3" ht="18" x14ac:dyDescent="0.2">
      <c r="B65" s="39" t="s">
        <v>375</v>
      </c>
      <c r="C65" s="38">
        <v>2395</v>
      </c>
    </row>
    <row r="66" spans="2:3" ht="18" x14ac:dyDescent="0.2">
      <c r="B66" s="39" t="s">
        <v>376</v>
      </c>
      <c r="C66" s="38">
        <v>2400</v>
      </c>
    </row>
    <row r="67" spans="2:3" ht="18" x14ac:dyDescent="0.2">
      <c r="B67" s="39" t="s">
        <v>377</v>
      </c>
      <c r="C67" s="38">
        <v>2422</v>
      </c>
    </row>
    <row r="68" spans="2:3" ht="18" x14ac:dyDescent="0.2">
      <c r="B68" s="39" t="s">
        <v>378</v>
      </c>
      <c r="C68" s="38">
        <v>2423</v>
      </c>
    </row>
    <row r="69" spans="2:3" ht="18" x14ac:dyDescent="0.2">
      <c r="B69" s="39" t="s">
        <v>379</v>
      </c>
      <c r="C69" s="38">
        <v>2425</v>
      </c>
    </row>
    <row r="70" spans="2:3" ht="18" x14ac:dyDescent="0.2">
      <c r="B70" s="39" t="s">
        <v>380</v>
      </c>
      <c r="C70" s="38">
        <v>2430</v>
      </c>
    </row>
    <row r="71" spans="2:3" ht="18" x14ac:dyDescent="0.2">
      <c r="B71" s="39" t="s">
        <v>381</v>
      </c>
      <c r="C71" s="38">
        <v>2435</v>
      </c>
    </row>
    <row r="72" spans="2:3" ht="18" x14ac:dyDescent="0.2">
      <c r="B72" s="39" t="s">
        <v>382</v>
      </c>
      <c r="C72" s="38">
        <v>2440</v>
      </c>
    </row>
    <row r="73" spans="2:3" ht="18" x14ac:dyDescent="0.2">
      <c r="B73" s="39" t="s">
        <v>383</v>
      </c>
      <c r="C73" s="38">
        <v>2450</v>
      </c>
    </row>
    <row r="74" spans="2:3" ht="18" x14ac:dyDescent="0.2">
      <c r="B74" s="39" t="s">
        <v>384</v>
      </c>
      <c r="C74" s="38">
        <v>2452</v>
      </c>
    </row>
    <row r="75" spans="2:3" ht="18" x14ac:dyDescent="0.2">
      <c r="B75" s="39" t="s">
        <v>385</v>
      </c>
      <c r="C75" s="38">
        <v>2455</v>
      </c>
    </row>
    <row r="76" spans="2:3" ht="18" x14ac:dyDescent="0.2">
      <c r="B76" s="39" t="s">
        <v>386</v>
      </c>
      <c r="C76" s="38">
        <v>2457</v>
      </c>
    </row>
    <row r="77" spans="2:3" ht="18" x14ac:dyDescent="0.2">
      <c r="B77" s="39" t="s">
        <v>387</v>
      </c>
      <c r="C77" s="38">
        <v>2460</v>
      </c>
    </row>
    <row r="78" spans="2:3" ht="18" x14ac:dyDescent="0.2">
      <c r="B78" s="39" t="s">
        <v>388</v>
      </c>
      <c r="C78" s="38">
        <v>2490</v>
      </c>
    </row>
    <row r="79" spans="2:3" ht="18" x14ac:dyDescent="0.2">
      <c r="B79" s="39"/>
      <c r="C79" s="40"/>
    </row>
    <row r="80" spans="2:3" ht="18" x14ac:dyDescent="0.2">
      <c r="B80" s="41" t="s">
        <v>389</v>
      </c>
      <c r="C80" s="40"/>
    </row>
    <row r="81" spans="2:3" ht="18" x14ac:dyDescent="0.2">
      <c r="B81" s="39"/>
      <c r="C81" s="40"/>
    </row>
    <row r="82" spans="2:3" ht="18" x14ac:dyDescent="0.2">
      <c r="B82" s="39" t="s">
        <v>390</v>
      </c>
      <c r="C82" s="38">
        <v>2850</v>
      </c>
    </row>
    <row r="83" spans="2:3" ht="18" x14ac:dyDescent="0.2">
      <c r="B83" s="39" t="s">
        <v>391</v>
      </c>
      <c r="C83" s="38">
        <v>2900</v>
      </c>
    </row>
    <row r="84" spans="2:3" ht="19" thickBot="1" x14ac:dyDescent="0.25">
      <c r="B84" s="39"/>
      <c r="C84" s="42"/>
    </row>
    <row r="85" spans="2:3" ht="25" thickTop="1" thickBot="1" x14ac:dyDescent="0.3">
      <c r="B85" s="425" t="s">
        <v>303</v>
      </c>
      <c r="C85" s="426"/>
    </row>
    <row r="86" spans="2:3" ht="19" thickTop="1" x14ac:dyDescent="0.2">
      <c r="B86" s="39"/>
      <c r="C86" s="36"/>
    </row>
    <row r="87" spans="2:3" ht="18" x14ac:dyDescent="0.2">
      <c r="B87" s="43" t="s">
        <v>392</v>
      </c>
      <c r="C87" s="40"/>
    </row>
    <row r="88" spans="2:3" ht="18" x14ac:dyDescent="0.2">
      <c r="B88" s="43"/>
      <c r="C88" s="40"/>
    </row>
    <row r="89" spans="2:3" ht="18" x14ac:dyDescent="0.2">
      <c r="B89" s="44" t="s">
        <v>393</v>
      </c>
      <c r="C89" s="45">
        <v>3100</v>
      </c>
    </row>
    <row r="90" spans="2:3" ht="18" x14ac:dyDescent="0.2">
      <c r="B90" s="44" t="s">
        <v>394</v>
      </c>
      <c r="C90" s="45">
        <v>3200</v>
      </c>
    </row>
    <row r="91" spans="2:3" ht="18" x14ac:dyDescent="0.2">
      <c r="B91" s="44" t="s">
        <v>395</v>
      </c>
      <c r="C91" s="45">
        <v>3300</v>
      </c>
    </row>
    <row r="92" spans="2:3" ht="18" x14ac:dyDescent="0.2">
      <c r="B92" s="46"/>
      <c r="C92" s="38"/>
    </row>
    <row r="93" spans="2:3" ht="18" x14ac:dyDescent="0.2">
      <c r="B93" s="43" t="s">
        <v>396</v>
      </c>
      <c r="C93" s="38" t="s">
        <v>330</v>
      </c>
    </row>
    <row r="94" spans="2:3" ht="18" x14ac:dyDescent="0.2">
      <c r="B94" s="43"/>
      <c r="C94" s="38"/>
    </row>
    <row r="95" spans="2:3" ht="18" x14ac:dyDescent="0.2">
      <c r="B95" s="46" t="s">
        <v>397</v>
      </c>
      <c r="C95" s="38">
        <v>3400</v>
      </c>
    </row>
    <row r="96" spans="2:3" ht="18" x14ac:dyDescent="0.2">
      <c r="B96" s="46" t="s">
        <v>398</v>
      </c>
      <c r="C96" s="38">
        <v>3401</v>
      </c>
    </row>
    <row r="97" spans="2:3" ht="18" x14ac:dyDescent="0.2">
      <c r="B97" s="46"/>
      <c r="C97" s="38" t="s">
        <v>330</v>
      </c>
    </row>
    <row r="98" spans="2:3" ht="18" x14ac:dyDescent="0.2">
      <c r="B98" s="43" t="s">
        <v>399</v>
      </c>
      <c r="C98" s="38"/>
    </row>
    <row r="99" spans="2:3" ht="18" x14ac:dyDescent="0.2">
      <c r="B99" s="46"/>
      <c r="C99" s="38"/>
    </row>
    <row r="100" spans="2:3" ht="18" x14ac:dyDescent="0.2">
      <c r="B100" s="46" t="s">
        <v>400</v>
      </c>
      <c r="C100" s="38">
        <v>3475</v>
      </c>
    </row>
    <row r="101" spans="2:3" ht="18" x14ac:dyDescent="0.2">
      <c r="B101" s="46" t="s">
        <v>401</v>
      </c>
      <c r="C101" s="38">
        <v>3485</v>
      </c>
    </row>
    <row r="102" spans="2:3" ht="18" x14ac:dyDescent="0.2">
      <c r="B102" s="46" t="s">
        <v>402</v>
      </c>
      <c r="C102" s="38">
        <v>3490</v>
      </c>
    </row>
    <row r="103" spans="2:3" ht="19" thickBot="1" x14ac:dyDescent="0.25">
      <c r="B103" s="39"/>
      <c r="C103" s="47"/>
    </row>
    <row r="104" spans="2:3" ht="25" thickTop="1" thickBot="1" x14ac:dyDescent="0.3">
      <c r="B104" s="425" t="s">
        <v>403</v>
      </c>
      <c r="C104" s="426"/>
    </row>
    <row r="105" spans="2:3" ht="19" thickTop="1" x14ac:dyDescent="0.2">
      <c r="B105" s="39" t="s">
        <v>330</v>
      </c>
      <c r="C105" s="48" t="s">
        <v>330</v>
      </c>
    </row>
    <row r="106" spans="2:3" ht="18" x14ac:dyDescent="0.2">
      <c r="B106" s="49" t="s">
        <v>404</v>
      </c>
      <c r="C106" s="40"/>
    </row>
    <row r="107" spans="2:3" ht="18" x14ac:dyDescent="0.2">
      <c r="B107" s="49"/>
      <c r="C107" s="40"/>
    </row>
    <row r="108" spans="2:3" ht="18" x14ac:dyDescent="0.2">
      <c r="B108" s="50" t="s">
        <v>405</v>
      </c>
      <c r="C108" s="38">
        <v>4100</v>
      </c>
    </row>
    <row r="109" spans="2:3" ht="18" x14ac:dyDescent="0.2">
      <c r="B109" s="51" t="s">
        <v>406</v>
      </c>
      <c r="C109" s="38">
        <v>4110</v>
      </c>
    </row>
    <row r="110" spans="2:3" ht="18" x14ac:dyDescent="0.2">
      <c r="B110" s="51" t="s">
        <v>407</v>
      </c>
      <c r="C110" s="38">
        <v>4120</v>
      </c>
    </row>
    <row r="111" spans="2:3" ht="18" x14ac:dyDescent="0.2">
      <c r="B111" s="52" t="s">
        <v>408</v>
      </c>
      <c r="C111" s="38">
        <v>4130</v>
      </c>
    </row>
    <row r="112" spans="2:3" ht="18" x14ac:dyDescent="0.2">
      <c r="B112" s="52" t="s">
        <v>409</v>
      </c>
      <c r="C112" s="38">
        <v>4150</v>
      </c>
    </row>
    <row r="113" spans="2:3" ht="18" x14ac:dyDescent="0.2">
      <c r="B113" s="52" t="s">
        <v>410</v>
      </c>
      <c r="C113" s="38">
        <v>4160</v>
      </c>
    </row>
    <row r="114" spans="2:3" ht="18" x14ac:dyDescent="0.2">
      <c r="B114" s="52" t="s">
        <v>411</v>
      </c>
      <c r="C114" s="38">
        <v>4170</v>
      </c>
    </row>
    <row r="115" spans="2:3" ht="18" x14ac:dyDescent="0.2">
      <c r="B115" s="52" t="s">
        <v>412</v>
      </c>
      <c r="C115" s="38">
        <v>4180</v>
      </c>
    </row>
    <row r="116" spans="2:3" ht="18" x14ac:dyDescent="0.2">
      <c r="B116" s="52" t="s">
        <v>413</v>
      </c>
      <c r="C116" s="38">
        <v>4200</v>
      </c>
    </row>
    <row r="117" spans="2:3" ht="18" x14ac:dyDescent="0.2">
      <c r="B117" s="52" t="s">
        <v>414</v>
      </c>
      <c r="C117" s="38">
        <v>4210</v>
      </c>
    </row>
    <row r="118" spans="2:3" ht="18" x14ac:dyDescent="0.2">
      <c r="B118" s="52" t="s">
        <v>415</v>
      </c>
      <c r="C118" s="38">
        <v>4220</v>
      </c>
    </row>
    <row r="119" spans="2:3" ht="18" x14ac:dyDescent="0.2">
      <c r="B119" s="52" t="s">
        <v>416</v>
      </c>
      <c r="C119" s="38">
        <v>4230</v>
      </c>
    </row>
    <row r="120" spans="2:3" ht="18" x14ac:dyDescent="0.2">
      <c r="B120" s="52" t="s">
        <v>417</v>
      </c>
      <c r="C120" s="38">
        <v>4240</v>
      </c>
    </row>
    <row r="121" spans="2:3" ht="18" x14ac:dyDescent="0.2">
      <c r="B121" s="52" t="s">
        <v>418</v>
      </c>
      <c r="C121" s="38">
        <v>4450</v>
      </c>
    </row>
    <row r="122" spans="2:3" ht="18" x14ac:dyDescent="0.2">
      <c r="B122" s="52" t="s">
        <v>419</v>
      </c>
      <c r="C122" s="38">
        <v>4270</v>
      </c>
    </row>
    <row r="123" spans="2:3" ht="18" x14ac:dyDescent="0.2">
      <c r="B123" s="52" t="s">
        <v>420</v>
      </c>
      <c r="C123" s="38">
        <v>4290</v>
      </c>
    </row>
    <row r="124" spans="2:3" ht="18" x14ac:dyDescent="0.2">
      <c r="B124" s="52" t="s">
        <v>421</v>
      </c>
      <c r="C124" s="38">
        <v>4300</v>
      </c>
    </row>
    <row r="125" spans="2:3" ht="18" x14ac:dyDescent="0.2">
      <c r="B125" s="52" t="s">
        <v>422</v>
      </c>
      <c r="C125" s="38">
        <v>4500</v>
      </c>
    </row>
    <row r="126" spans="2:3" ht="18" x14ac:dyDescent="0.2">
      <c r="B126" s="52" t="s">
        <v>423</v>
      </c>
      <c r="C126" s="38">
        <v>4510</v>
      </c>
    </row>
    <row r="127" spans="2:3" ht="18" x14ac:dyDescent="0.2">
      <c r="B127" s="52" t="s">
        <v>424</v>
      </c>
      <c r="C127" s="38">
        <v>4520</v>
      </c>
    </row>
    <row r="128" spans="2:3" ht="18" x14ac:dyDescent="0.2">
      <c r="B128" s="52" t="s">
        <v>425</v>
      </c>
      <c r="C128" s="38">
        <v>4640</v>
      </c>
    </row>
    <row r="129" spans="2:3" ht="19" thickBot="1" x14ac:dyDescent="0.25">
      <c r="B129" s="39"/>
      <c r="C129" s="42"/>
    </row>
    <row r="130" spans="2:3" ht="25" thickTop="1" thickBot="1" x14ac:dyDescent="0.3">
      <c r="B130" s="425" t="s">
        <v>426</v>
      </c>
      <c r="C130" s="426"/>
    </row>
    <row r="131" spans="2:3" ht="19" thickTop="1" x14ac:dyDescent="0.2">
      <c r="B131" s="39"/>
      <c r="C131" s="36"/>
    </row>
    <row r="132" spans="2:3" ht="18" x14ac:dyDescent="0.2">
      <c r="B132" s="53" t="s">
        <v>272</v>
      </c>
      <c r="C132" s="40"/>
    </row>
    <row r="133" spans="2:3" ht="18" x14ac:dyDescent="0.2">
      <c r="B133" s="53"/>
      <c r="C133" s="40"/>
    </row>
    <row r="134" spans="2:3" ht="18" x14ac:dyDescent="0.2">
      <c r="B134" s="54" t="s">
        <v>427</v>
      </c>
      <c r="C134" s="38">
        <v>5010</v>
      </c>
    </row>
    <row r="135" spans="2:3" ht="18" x14ac:dyDescent="0.2">
      <c r="B135" s="54" t="s">
        <v>199</v>
      </c>
      <c r="C135" s="38">
        <v>5100</v>
      </c>
    </row>
    <row r="136" spans="2:3" ht="18" x14ac:dyDescent="0.2">
      <c r="B136" s="54" t="s">
        <v>201</v>
      </c>
      <c r="C136" s="38">
        <v>5110</v>
      </c>
    </row>
    <row r="137" spans="2:3" ht="18" x14ac:dyDescent="0.2">
      <c r="B137" s="54" t="s">
        <v>428</v>
      </c>
      <c r="C137" s="38">
        <v>5120</v>
      </c>
    </row>
    <row r="138" spans="2:3" ht="18" x14ac:dyDescent="0.2">
      <c r="B138" s="54" t="s">
        <v>97</v>
      </c>
      <c r="C138" s="38">
        <v>5130</v>
      </c>
    </row>
    <row r="139" spans="2:3" ht="18" x14ac:dyDescent="0.2">
      <c r="B139" s="54" t="s">
        <v>429</v>
      </c>
      <c r="C139" s="38">
        <v>5140</v>
      </c>
    </row>
    <row r="140" spans="2:3" ht="18" x14ac:dyDescent="0.2">
      <c r="B140" s="54" t="s">
        <v>206</v>
      </c>
      <c r="C140" s="38">
        <v>5150</v>
      </c>
    </row>
    <row r="141" spans="2:3" ht="18" x14ac:dyDescent="0.2">
      <c r="B141" s="54"/>
      <c r="C141" s="38"/>
    </row>
    <row r="142" spans="2:3" ht="18" x14ac:dyDescent="0.2">
      <c r="B142" s="55" t="s">
        <v>280</v>
      </c>
      <c r="C142" s="38" t="s">
        <v>330</v>
      </c>
    </row>
    <row r="143" spans="2:3" ht="18" x14ac:dyDescent="0.2">
      <c r="B143" s="56"/>
      <c r="C143" s="38"/>
    </row>
    <row r="144" spans="2:3" ht="18" x14ac:dyDescent="0.2">
      <c r="B144" s="57" t="s">
        <v>92</v>
      </c>
      <c r="C144" s="38">
        <v>5300</v>
      </c>
    </row>
    <row r="145" spans="2:3" ht="18" x14ac:dyDescent="0.2">
      <c r="B145" s="57" t="s">
        <v>430</v>
      </c>
      <c r="C145" s="38">
        <v>5310</v>
      </c>
    </row>
    <row r="146" spans="2:3" ht="18" x14ac:dyDescent="0.2">
      <c r="B146" s="58" t="s">
        <v>431</v>
      </c>
      <c r="C146" s="38">
        <v>5315</v>
      </c>
    </row>
    <row r="147" spans="2:3" ht="18" x14ac:dyDescent="0.2">
      <c r="B147" s="58" t="s">
        <v>432</v>
      </c>
      <c r="C147" s="38">
        <v>5320</v>
      </c>
    </row>
    <row r="148" spans="2:3" ht="18" x14ac:dyDescent="0.2">
      <c r="B148" s="58" t="s">
        <v>433</v>
      </c>
      <c r="C148" s="38">
        <v>5330</v>
      </c>
    </row>
    <row r="149" spans="2:3" ht="18" x14ac:dyDescent="0.2">
      <c r="B149" s="58" t="s">
        <v>434</v>
      </c>
      <c r="C149" s="38">
        <v>5340</v>
      </c>
    </row>
    <row r="150" spans="2:3" ht="18" x14ac:dyDescent="0.2">
      <c r="B150" s="59" t="s">
        <v>82</v>
      </c>
      <c r="C150" s="38">
        <v>5410</v>
      </c>
    </row>
    <row r="151" spans="2:3" ht="18" x14ac:dyDescent="0.2">
      <c r="B151" s="59" t="s">
        <v>435</v>
      </c>
      <c r="C151" s="38">
        <v>5415</v>
      </c>
    </row>
    <row r="152" spans="2:3" ht="18" x14ac:dyDescent="0.2">
      <c r="B152" s="59" t="s">
        <v>107</v>
      </c>
      <c r="C152" s="38">
        <v>5420</v>
      </c>
    </row>
    <row r="153" spans="2:3" ht="18" x14ac:dyDescent="0.2">
      <c r="B153" s="59" t="s">
        <v>313</v>
      </c>
      <c r="C153" s="38">
        <v>5500</v>
      </c>
    </row>
    <row r="154" spans="2:3" ht="18" x14ac:dyDescent="0.2">
      <c r="B154" s="52" t="s">
        <v>436</v>
      </c>
      <c r="C154" s="38">
        <v>5530</v>
      </c>
    </row>
    <row r="155" spans="2:3" ht="18" x14ac:dyDescent="0.2">
      <c r="B155" s="52" t="s">
        <v>437</v>
      </c>
      <c r="C155" s="38">
        <v>5600</v>
      </c>
    </row>
    <row r="156" spans="2:3" ht="18" x14ac:dyDescent="0.2">
      <c r="B156" s="52" t="s">
        <v>438</v>
      </c>
      <c r="C156" s="38">
        <v>5620</v>
      </c>
    </row>
    <row r="157" spans="2:3" ht="18" x14ac:dyDescent="0.2">
      <c r="B157" s="52" t="s">
        <v>439</v>
      </c>
      <c r="C157" s="38">
        <v>5630</v>
      </c>
    </row>
    <row r="158" spans="2:3" ht="18" x14ac:dyDescent="0.2">
      <c r="B158" s="52" t="s">
        <v>440</v>
      </c>
      <c r="C158" s="38">
        <v>5640</v>
      </c>
    </row>
    <row r="159" spans="2:3" ht="18" x14ac:dyDescent="0.2">
      <c r="B159" s="52" t="s">
        <v>441</v>
      </c>
      <c r="C159" s="38">
        <v>5650</v>
      </c>
    </row>
    <row r="160" spans="2:3" ht="18" x14ac:dyDescent="0.2">
      <c r="B160" s="52" t="s">
        <v>442</v>
      </c>
      <c r="C160" s="38">
        <v>5660</v>
      </c>
    </row>
    <row r="161" spans="2:3" ht="18" x14ac:dyDescent="0.2">
      <c r="B161" s="52" t="s">
        <v>443</v>
      </c>
      <c r="C161" s="38">
        <v>5670</v>
      </c>
    </row>
    <row r="162" spans="2:3" ht="18" x14ac:dyDescent="0.2">
      <c r="B162" s="52" t="s">
        <v>444</v>
      </c>
      <c r="C162" s="38">
        <v>5680</v>
      </c>
    </row>
    <row r="163" spans="2:3" ht="18" x14ac:dyDescent="0.2">
      <c r="B163" s="52" t="s">
        <v>445</v>
      </c>
      <c r="C163" s="38">
        <v>5690</v>
      </c>
    </row>
    <row r="164" spans="2:3" ht="18" x14ac:dyDescent="0.2">
      <c r="B164" s="52" t="s">
        <v>213</v>
      </c>
      <c r="C164" s="38">
        <v>5700</v>
      </c>
    </row>
    <row r="165" spans="2:3" ht="18" x14ac:dyDescent="0.2">
      <c r="B165" s="50" t="s">
        <v>446</v>
      </c>
      <c r="C165" s="38">
        <v>5705</v>
      </c>
    </row>
    <row r="166" spans="2:3" ht="18" x14ac:dyDescent="0.2">
      <c r="B166" s="51" t="s">
        <v>447</v>
      </c>
      <c r="C166" s="38">
        <v>5710</v>
      </c>
    </row>
    <row r="167" spans="2:3" ht="18" x14ac:dyDescent="0.2">
      <c r="B167" s="60" t="s">
        <v>448</v>
      </c>
      <c r="C167" s="38">
        <v>5715</v>
      </c>
    </row>
    <row r="168" spans="2:3" ht="18" x14ac:dyDescent="0.2">
      <c r="B168" s="60" t="s">
        <v>449</v>
      </c>
      <c r="C168" s="38">
        <v>5720</v>
      </c>
    </row>
    <row r="169" spans="2:3" ht="18" x14ac:dyDescent="0.2">
      <c r="B169" s="60" t="s">
        <v>450</v>
      </c>
      <c r="C169" s="38">
        <v>5725</v>
      </c>
    </row>
    <row r="170" spans="2:3" ht="18" x14ac:dyDescent="0.2">
      <c r="B170" s="60" t="s">
        <v>215</v>
      </c>
      <c r="C170" s="38">
        <v>5730</v>
      </c>
    </row>
    <row r="171" spans="2:3" ht="18" x14ac:dyDescent="0.2">
      <c r="B171" s="51" t="s">
        <v>451</v>
      </c>
      <c r="C171" s="38">
        <v>5735</v>
      </c>
    </row>
    <row r="172" spans="2:3" ht="18" x14ac:dyDescent="0.2">
      <c r="B172" s="51" t="s">
        <v>217</v>
      </c>
      <c r="C172" s="38">
        <v>5740</v>
      </c>
    </row>
    <row r="173" spans="2:3" ht="18" x14ac:dyDescent="0.2">
      <c r="B173" s="51" t="s">
        <v>119</v>
      </c>
      <c r="C173" s="38">
        <v>5750</v>
      </c>
    </row>
    <row r="174" spans="2:3" ht="18" x14ac:dyDescent="0.2">
      <c r="B174" s="51" t="s">
        <v>452</v>
      </c>
      <c r="C174" s="38">
        <v>5760</v>
      </c>
    </row>
    <row r="175" spans="2:3" ht="18" x14ac:dyDescent="0.2">
      <c r="B175" s="51" t="s">
        <v>220</v>
      </c>
      <c r="C175" s="38">
        <v>5780</v>
      </c>
    </row>
    <row r="176" spans="2:3" ht="18" x14ac:dyDescent="0.2">
      <c r="B176" s="51" t="s">
        <v>453</v>
      </c>
      <c r="C176" s="38">
        <v>5790</v>
      </c>
    </row>
    <row r="177" spans="2:3" ht="18" x14ac:dyDescent="0.2">
      <c r="B177" s="52" t="s">
        <v>454</v>
      </c>
      <c r="C177" s="38">
        <v>5815</v>
      </c>
    </row>
    <row r="178" spans="2:3" ht="18" x14ac:dyDescent="0.2">
      <c r="B178" s="61" t="s">
        <v>455</v>
      </c>
      <c r="C178" s="38">
        <v>5820</v>
      </c>
    </row>
    <row r="179" spans="2:3" ht="18" x14ac:dyDescent="0.2">
      <c r="B179" s="62" t="s">
        <v>456</v>
      </c>
      <c r="C179" s="38">
        <v>5830</v>
      </c>
    </row>
    <row r="180" spans="2:3" ht="18" x14ac:dyDescent="0.2">
      <c r="B180" s="62" t="s">
        <v>457</v>
      </c>
      <c r="C180" s="38">
        <v>5840</v>
      </c>
    </row>
    <row r="181" spans="2:3" ht="18" x14ac:dyDescent="0.2">
      <c r="B181" s="62" t="s">
        <v>458</v>
      </c>
      <c r="C181" s="38">
        <v>5850</v>
      </c>
    </row>
    <row r="182" spans="2:3" ht="18" x14ac:dyDescent="0.2">
      <c r="B182" s="62" t="s">
        <v>459</v>
      </c>
      <c r="C182" s="38">
        <v>5870</v>
      </c>
    </row>
    <row r="183" spans="2:3" ht="18" x14ac:dyDescent="0.2">
      <c r="B183" s="63" t="s">
        <v>460</v>
      </c>
      <c r="C183" s="38">
        <v>5875</v>
      </c>
    </row>
    <row r="184" spans="2:3" ht="18" x14ac:dyDescent="0.2">
      <c r="B184" s="63" t="s">
        <v>461</v>
      </c>
      <c r="C184" s="38">
        <v>5880</v>
      </c>
    </row>
    <row r="185" spans="2:3" ht="18" x14ac:dyDescent="0.2">
      <c r="B185" s="63" t="s">
        <v>462</v>
      </c>
      <c r="C185" s="38">
        <v>5885</v>
      </c>
    </row>
    <row r="186" spans="2:3" ht="18" x14ac:dyDescent="0.2">
      <c r="B186" s="39" t="s">
        <v>463</v>
      </c>
      <c r="C186" s="38">
        <v>5900</v>
      </c>
    </row>
    <row r="187" spans="2:3" ht="18" x14ac:dyDescent="0.2">
      <c r="B187" s="39"/>
      <c r="C187" s="40"/>
    </row>
    <row r="188" spans="2:3" ht="18" x14ac:dyDescent="0.2">
      <c r="B188" s="64" t="s">
        <v>464</v>
      </c>
      <c r="C188" s="38">
        <v>5995</v>
      </c>
    </row>
    <row r="189" spans="2:3" ht="18" x14ac:dyDescent="0.2">
      <c r="B189" s="39"/>
      <c r="C189" s="40"/>
    </row>
    <row r="190" spans="2:3" ht="18" x14ac:dyDescent="0.2">
      <c r="B190" s="39" t="s">
        <v>308</v>
      </c>
      <c r="C190" s="38">
        <v>5999</v>
      </c>
    </row>
    <row r="191" spans="2:3" ht="19" thickBot="1" x14ac:dyDescent="0.25">
      <c r="B191" s="65"/>
      <c r="C191" s="47"/>
    </row>
    <row r="192" spans="2:3" ht="14" thickTop="1" x14ac:dyDescent="0.15"/>
  </sheetData>
  <mergeCells count="6">
    <mergeCell ref="B130:C130"/>
    <mergeCell ref="B2:C2"/>
    <mergeCell ref="B4:C4"/>
    <mergeCell ref="B49:C49"/>
    <mergeCell ref="B85:C85"/>
    <mergeCell ref="B104:C10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AB88B-6D45-704E-AD41-33BA800F233A}">
  <sheetPr>
    <tabColor theme="7"/>
    <pageSetUpPr fitToPage="1"/>
  </sheetPr>
  <dimension ref="B1:N159"/>
  <sheetViews>
    <sheetView showGridLines="0" zoomScale="220" zoomScaleNormal="220" workbookViewId="0">
      <selection activeCell="H29" sqref="H29"/>
    </sheetView>
  </sheetViews>
  <sheetFormatPr baseColWidth="10" defaultColWidth="11.5" defaultRowHeight="15" x14ac:dyDescent="0.2"/>
  <cols>
    <col min="1" max="1" width="1.83203125" style="68" customWidth="1"/>
    <col min="2" max="2" width="6.1640625" style="68" customWidth="1"/>
    <col min="3" max="8" width="15.83203125" style="68" customWidth="1"/>
    <col min="9" max="10" width="15.6640625" style="68" customWidth="1"/>
    <col min="11" max="16384" width="11.5" style="68"/>
  </cols>
  <sheetData>
    <row r="1" spans="2:10" ht="16" x14ac:dyDescent="0.2">
      <c r="B1"/>
      <c r="C1"/>
      <c r="D1"/>
      <c r="E1"/>
      <c r="F1"/>
      <c r="G1"/>
      <c r="H1" s="66"/>
      <c r="I1" s="66"/>
      <c r="J1" s="67"/>
    </row>
    <row r="2" spans="2:10" ht="15" customHeight="1" x14ac:dyDescent="0.2">
      <c r="B2"/>
      <c r="C2" s="429" t="s">
        <v>2</v>
      </c>
      <c r="D2" s="429"/>
      <c r="E2" s="429"/>
      <c r="F2" s="429"/>
      <c r="G2" s="429"/>
      <c r="H2" s="429"/>
      <c r="I2" s="67"/>
    </row>
    <row r="3" spans="2:10" ht="15" customHeight="1" x14ac:dyDescent="0.2">
      <c r="B3"/>
      <c r="C3" s="429" t="s">
        <v>465</v>
      </c>
      <c r="D3" s="429"/>
      <c r="E3" s="429"/>
      <c r="F3" s="429"/>
      <c r="G3" s="429"/>
      <c r="H3" s="429"/>
    </row>
    <row r="4" spans="2:10" ht="15" customHeight="1" x14ac:dyDescent="0.2">
      <c r="B4"/>
      <c r="C4" s="429" t="s">
        <v>466</v>
      </c>
      <c r="D4" s="429"/>
      <c r="E4" s="429"/>
      <c r="F4" s="429"/>
      <c r="G4" s="429"/>
      <c r="H4" s="429"/>
    </row>
    <row r="5" spans="2:10" ht="16" customHeight="1" x14ac:dyDescent="0.2">
      <c r="B5"/>
      <c r="C5" s="69" t="s">
        <v>325</v>
      </c>
      <c r="D5" s="435" t="s">
        <v>326</v>
      </c>
      <c r="E5" s="436"/>
      <c r="F5" s="437"/>
      <c r="G5" s="70" t="s">
        <v>38</v>
      </c>
      <c r="H5" s="70" t="s">
        <v>39</v>
      </c>
    </row>
    <row r="6" spans="2:10" x14ac:dyDescent="0.2">
      <c r="B6"/>
      <c r="C6" s="71">
        <f>'Plan comptable'!C8</f>
        <v>1010</v>
      </c>
      <c r="D6" s="438" t="str">
        <f>'Plan comptable'!B8</f>
        <v>Encaisse</v>
      </c>
      <c r="E6" s="439"/>
      <c r="F6" s="440"/>
      <c r="G6" s="72">
        <v>37117</v>
      </c>
      <c r="H6" s="72" t="s">
        <v>330</v>
      </c>
    </row>
    <row r="7" spans="2:10" x14ac:dyDescent="0.2">
      <c r="B7"/>
      <c r="C7" s="73">
        <f>'Plan comptable'!C10</f>
        <v>1100</v>
      </c>
      <c r="D7" s="430" t="str">
        <f>'Plan comptable'!B10</f>
        <v>Clients</v>
      </c>
      <c r="E7" s="431"/>
      <c r="F7" s="432"/>
      <c r="G7" s="72">
        <v>14016</v>
      </c>
      <c r="H7" s="77" t="s">
        <v>330</v>
      </c>
    </row>
    <row r="8" spans="2:10" x14ac:dyDescent="0.2">
      <c r="B8"/>
      <c r="C8" s="73">
        <f>'Plan comptable'!C11</f>
        <v>1105</v>
      </c>
      <c r="D8" s="430" t="str">
        <f>'Plan comptable'!B11</f>
        <v>TPS à recevoir</v>
      </c>
      <c r="E8" s="431"/>
      <c r="F8" s="432"/>
      <c r="G8" s="72">
        <v>4220</v>
      </c>
      <c r="H8" s="77" t="s">
        <v>330</v>
      </c>
    </row>
    <row r="9" spans="2:10" x14ac:dyDescent="0.2">
      <c r="B9"/>
      <c r="C9" s="73">
        <f>'Plan comptable'!C12</f>
        <v>1110</v>
      </c>
      <c r="D9" s="430" t="str">
        <f>'Plan comptable'!B12</f>
        <v>TVQ à recevoir</v>
      </c>
      <c r="E9" s="431"/>
      <c r="F9" s="432"/>
      <c r="G9" s="72">
        <v>2200</v>
      </c>
      <c r="H9" s="72" t="s">
        <v>330</v>
      </c>
    </row>
    <row r="10" spans="2:10" x14ac:dyDescent="0.2">
      <c r="B10"/>
      <c r="C10" s="73">
        <f>'Plan comptable'!C20</f>
        <v>1180</v>
      </c>
      <c r="D10" s="74" t="str">
        <f>'Plan comptable'!B20</f>
        <v>Stocks de marchandises</v>
      </c>
      <c r="E10" s="75"/>
      <c r="F10" s="76"/>
      <c r="G10" s="72">
        <v>68612</v>
      </c>
      <c r="H10" s="72" t="s">
        <v>330</v>
      </c>
    </row>
    <row r="11" spans="2:10" x14ac:dyDescent="0.2">
      <c r="B11"/>
      <c r="C11" s="73">
        <f>'Plan comptable'!C22</f>
        <v>1200</v>
      </c>
      <c r="D11" s="74" t="str">
        <f>'Plan comptable'!B22</f>
        <v>Fournitures (autres)</v>
      </c>
      <c r="E11" s="75"/>
      <c r="F11" s="76"/>
      <c r="G11" s="72">
        <v>1950</v>
      </c>
      <c r="H11" s="72" t="s">
        <v>330</v>
      </c>
    </row>
    <row r="12" spans="2:10" x14ac:dyDescent="0.2">
      <c r="B12"/>
      <c r="C12" s="73">
        <f>'Plan comptable'!C23</f>
        <v>1210</v>
      </c>
      <c r="D12" s="74" t="str">
        <f>'Plan comptable'!B23</f>
        <v>Assurance payée d'avance</v>
      </c>
      <c r="E12" s="75"/>
      <c r="F12" s="76"/>
      <c r="G12" s="72">
        <v>2805</v>
      </c>
      <c r="H12" s="72" t="s">
        <v>330</v>
      </c>
    </row>
    <row r="13" spans="2:10" x14ac:dyDescent="0.2">
      <c r="B13"/>
      <c r="C13" s="73">
        <f>'Plan comptable'!C31</f>
        <v>1300</v>
      </c>
      <c r="D13" s="74" t="str">
        <f>'Plan comptable'!B31</f>
        <v>Matériel roulant</v>
      </c>
      <c r="E13" s="75"/>
      <c r="F13" s="76"/>
      <c r="G13" s="72">
        <v>20571</v>
      </c>
      <c r="H13" s="72" t="s">
        <v>330</v>
      </c>
    </row>
    <row r="14" spans="2:10" x14ac:dyDescent="0.2">
      <c r="B14"/>
      <c r="C14" s="73">
        <f>'Plan comptable'!C32</f>
        <v>1310</v>
      </c>
      <c r="D14" s="74" t="str">
        <f>'Plan comptable'!B32</f>
        <v xml:space="preserve">     Amortissement cumulé - matériel roulant</v>
      </c>
      <c r="E14" s="75"/>
      <c r="F14" s="76"/>
      <c r="G14" s="72" t="s">
        <v>330</v>
      </c>
      <c r="H14" s="72">
        <v>7590</v>
      </c>
    </row>
    <row r="15" spans="2:10" x14ac:dyDescent="0.2">
      <c r="B15"/>
      <c r="C15" s="73">
        <f>'Plan comptable'!C37</f>
        <v>1600</v>
      </c>
      <c r="D15" s="74" t="str">
        <f>'Plan comptable'!B37</f>
        <v xml:space="preserve">Équipement </v>
      </c>
      <c r="E15" s="75"/>
      <c r="F15" s="76"/>
      <c r="G15" s="72">
        <v>36823</v>
      </c>
      <c r="H15" s="72" t="s">
        <v>330</v>
      </c>
    </row>
    <row r="16" spans="2:10" x14ac:dyDescent="0.2">
      <c r="B16"/>
      <c r="C16" s="73">
        <f>'Plan comptable'!C38</f>
        <v>1610</v>
      </c>
      <c r="D16" s="74" t="str">
        <f>'Plan comptable'!B38</f>
        <v xml:space="preserve">     Amortissement cumulé - équipement </v>
      </c>
      <c r="E16" s="75"/>
      <c r="F16" s="76"/>
      <c r="G16" s="72">
        <v>0</v>
      </c>
      <c r="H16" s="72">
        <v>8750</v>
      </c>
    </row>
    <row r="17" spans="2:14" x14ac:dyDescent="0.2">
      <c r="B17"/>
      <c r="C17" s="73">
        <f>'Plan comptable'!C39</f>
        <v>1800</v>
      </c>
      <c r="D17" s="74" t="str">
        <f>'Plan comptable'!B39</f>
        <v>Ameublement de bureau</v>
      </c>
      <c r="E17" s="75"/>
      <c r="F17" s="76"/>
      <c r="G17" s="72">
        <v>4820</v>
      </c>
      <c r="H17" s="72" t="s">
        <v>330</v>
      </c>
    </row>
    <row r="18" spans="2:14" x14ac:dyDescent="0.2">
      <c r="B18"/>
      <c r="C18" s="73">
        <f>'Plan comptable'!C40</f>
        <v>1810</v>
      </c>
      <c r="D18" s="74" t="str">
        <f>'Plan comptable'!B40</f>
        <v xml:space="preserve">     Amortissement cumulé - ameublement de bureau</v>
      </c>
      <c r="E18" s="75"/>
      <c r="F18" s="76"/>
      <c r="G18" s="72" t="s">
        <v>330</v>
      </c>
      <c r="H18" s="72">
        <v>1080</v>
      </c>
    </row>
    <row r="19" spans="2:14" x14ac:dyDescent="0.2">
      <c r="B19"/>
      <c r="C19" s="73">
        <f>'Plan comptable'!C53</f>
        <v>2050</v>
      </c>
      <c r="D19" s="74" t="str">
        <f>'Plan comptable'!B53</f>
        <v xml:space="preserve"> Emprunt bancaire (marge de crédit)</v>
      </c>
      <c r="E19" s="75"/>
      <c r="F19" s="76"/>
      <c r="G19" s="72" t="s">
        <v>330</v>
      </c>
      <c r="H19" s="72">
        <v>10000</v>
      </c>
    </row>
    <row r="20" spans="2:14" x14ac:dyDescent="0.2">
      <c r="B20"/>
      <c r="C20" s="73">
        <f>'Plan comptable'!C54</f>
        <v>2100</v>
      </c>
      <c r="D20" s="74" t="str">
        <f>'Plan comptable'!B54</f>
        <v xml:space="preserve"> Fournisseurs</v>
      </c>
      <c r="E20" s="75"/>
      <c r="F20" s="76"/>
      <c r="G20" s="72" t="s">
        <v>330</v>
      </c>
      <c r="H20" s="72">
        <v>50762</v>
      </c>
    </row>
    <row r="21" spans="2:14" x14ac:dyDescent="0.2">
      <c r="B21"/>
      <c r="C21" s="73">
        <f>'Plan comptable'!C56</f>
        <v>2305</v>
      </c>
      <c r="D21" s="74" t="str">
        <f>'Plan comptable'!B56</f>
        <v xml:space="preserve"> TPS à payer</v>
      </c>
      <c r="E21" s="75"/>
      <c r="F21" s="76"/>
      <c r="G21" s="72" t="s">
        <v>330</v>
      </c>
      <c r="H21" s="72">
        <v>4603</v>
      </c>
    </row>
    <row r="22" spans="2:14" x14ac:dyDescent="0.2">
      <c r="B22"/>
      <c r="C22" s="73">
        <f>'Plan comptable'!C57</f>
        <v>2310</v>
      </c>
      <c r="D22" s="74" t="str">
        <f>'Plan comptable'!B57</f>
        <v xml:space="preserve"> TVQ à payer</v>
      </c>
      <c r="E22" s="75"/>
      <c r="F22" s="76"/>
      <c r="G22" s="72" t="s">
        <v>330</v>
      </c>
      <c r="H22" s="72">
        <v>6332</v>
      </c>
    </row>
    <row r="23" spans="2:14" x14ac:dyDescent="0.2">
      <c r="B23"/>
      <c r="C23" s="73">
        <f>'Plan comptable'!C58</f>
        <v>2350</v>
      </c>
      <c r="D23" s="74" t="str">
        <f>'Plan comptable'!B58</f>
        <v xml:space="preserve"> Salaires à payer</v>
      </c>
      <c r="E23" s="75"/>
      <c r="F23" s="76"/>
      <c r="G23" s="72"/>
      <c r="H23" s="72">
        <v>0</v>
      </c>
    </row>
    <row r="24" spans="2:14" x14ac:dyDescent="0.2">
      <c r="B24"/>
      <c r="C24" s="73">
        <f>'Plan comptable'!C73</f>
        <v>2450</v>
      </c>
      <c r="D24" s="74" t="str">
        <f>'Plan comptable'!B73</f>
        <v xml:space="preserve"> Intérêts à payer</v>
      </c>
      <c r="E24" s="75"/>
      <c r="F24" s="76"/>
      <c r="G24" s="72" t="s">
        <v>330</v>
      </c>
      <c r="H24" s="72">
        <v>0</v>
      </c>
    </row>
    <row r="25" spans="2:14" x14ac:dyDescent="0.2">
      <c r="B25"/>
      <c r="C25" s="73">
        <f>'Plan comptable'!C75</f>
        <v>2455</v>
      </c>
      <c r="D25" s="74" t="str">
        <f>'Plan comptable'!B75</f>
        <v xml:space="preserve"> Loyer à payer</v>
      </c>
      <c r="E25" s="75"/>
      <c r="F25" s="76"/>
      <c r="G25" s="72" t="s">
        <v>330</v>
      </c>
      <c r="H25" s="72">
        <v>0</v>
      </c>
      <c r="I25" s="32"/>
      <c r="J25" s="32"/>
      <c r="K25" s="32"/>
      <c r="L25" s="32"/>
      <c r="M25" s="32"/>
      <c r="N25" s="32"/>
    </row>
    <row r="26" spans="2:14" x14ac:dyDescent="0.2">
      <c r="B26"/>
      <c r="C26" s="73">
        <f>'Plan comptable'!C89</f>
        <v>3100</v>
      </c>
      <c r="D26" s="74" t="str">
        <f>'Plan comptable'!B89</f>
        <v xml:space="preserve"> Christian Latour — Capital</v>
      </c>
      <c r="E26" s="75"/>
      <c r="F26" s="76"/>
      <c r="G26" s="72" t="s">
        <v>330</v>
      </c>
      <c r="H26" s="72">
        <v>31959</v>
      </c>
      <c r="I26" s="32"/>
      <c r="J26" s="32"/>
      <c r="K26" s="32"/>
      <c r="L26" s="32"/>
      <c r="M26" s="32"/>
      <c r="N26" s="32"/>
    </row>
    <row r="27" spans="2:14" x14ac:dyDescent="0.2">
      <c r="B27"/>
      <c r="C27" s="73">
        <f>'Plan comptable'!C90</f>
        <v>3200</v>
      </c>
      <c r="D27" s="74" t="str">
        <f>'Plan comptable'!B90</f>
        <v xml:space="preserve"> Christian Latour — apports</v>
      </c>
      <c r="E27" s="75"/>
      <c r="F27" s="76"/>
      <c r="G27" s="72" t="s">
        <v>330</v>
      </c>
      <c r="H27" s="72">
        <v>13000</v>
      </c>
      <c r="I27" s="32"/>
      <c r="J27" s="32"/>
      <c r="K27" s="32"/>
      <c r="L27" s="32"/>
      <c r="M27" s="32"/>
      <c r="N27" s="32"/>
    </row>
    <row r="28" spans="2:14" x14ac:dyDescent="0.2">
      <c r="B28"/>
      <c r="C28" s="73">
        <f>'Plan comptable'!C91</f>
        <v>3300</v>
      </c>
      <c r="D28" s="74" t="str">
        <f>'Plan comptable'!B91</f>
        <v xml:space="preserve"> Christian Latour — retraits</v>
      </c>
      <c r="E28" s="75"/>
      <c r="F28" s="76"/>
      <c r="G28" s="72">
        <v>35100</v>
      </c>
      <c r="H28" s="72" t="s">
        <v>330</v>
      </c>
      <c r="I28" s="32"/>
      <c r="J28" s="32"/>
      <c r="K28" s="32"/>
      <c r="L28" s="32"/>
      <c r="M28" s="32"/>
      <c r="N28" s="32"/>
    </row>
    <row r="29" spans="2:14" x14ac:dyDescent="0.2">
      <c r="B29"/>
      <c r="C29" s="73">
        <f>'Plan comptable'!C125</f>
        <v>4500</v>
      </c>
      <c r="D29" s="74" t="str">
        <f>'Plan comptable'!B125</f>
        <v xml:space="preserve"> Ventes</v>
      </c>
      <c r="E29" s="75"/>
      <c r="F29" s="76"/>
      <c r="G29" s="72" t="s">
        <v>330</v>
      </c>
      <c r="H29" s="72">
        <v>665617</v>
      </c>
      <c r="I29" s="32"/>
      <c r="J29" s="32"/>
      <c r="K29" s="32"/>
      <c r="L29" s="32"/>
      <c r="M29" s="32"/>
      <c r="N29" s="32"/>
    </row>
    <row r="30" spans="2:14" x14ac:dyDescent="0.2">
      <c r="B30"/>
      <c r="C30" s="73">
        <f>'Plan comptable'!C126</f>
        <v>4510</v>
      </c>
      <c r="D30" s="74" t="str">
        <f>'Plan comptable'!B126</f>
        <v xml:space="preserve"> Rendus et rabais sur ventes</v>
      </c>
      <c r="E30" s="75"/>
      <c r="F30" s="76"/>
      <c r="G30" s="72">
        <v>3114</v>
      </c>
      <c r="H30" s="72" t="s">
        <v>330</v>
      </c>
      <c r="I30" s="32"/>
      <c r="J30" s="32"/>
      <c r="K30" s="32"/>
      <c r="L30" s="32"/>
      <c r="M30" s="32"/>
      <c r="N30" s="32"/>
    </row>
    <row r="31" spans="2:14" x14ac:dyDescent="0.2">
      <c r="B31"/>
      <c r="C31" s="73">
        <f>'Plan comptable'!C127</f>
        <v>4520</v>
      </c>
      <c r="D31" s="74" t="str">
        <f>'Plan comptable'!B127</f>
        <v xml:space="preserve"> Escomptes sur ventes</v>
      </c>
      <c r="E31" s="75"/>
      <c r="F31" s="75"/>
      <c r="G31" s="72">
        <v>2019</v>
      </c>
      <c r="H31" s="72" t="s">
        <v>330</v>
      </c>
      <c r="I31" s="32"/>
      <c r="J31" s="32"/>
      <c r="K31" s="32"/>
      <c r="L31" s="32"/>
      <c r="M31" s="32"/>
      <c r="N31" s="32"/>
    </row>
    <row r="32" spans="2:14" x14ac:dyDescent="0.2">
      <c r="B32"/>
      <c r="C32" s="73">
        <f>'Plan comptable'!C135</f>
        <v>5100</v>
      </c>
      <c r="D32" s="74" t="str">
        <f>'Plan comptable'!B135</f>
        <v>Achats</v>
      </c>
      <c r="E32" s="75"/>
      <c r="F32" s="75"/>
      <c r="G32" s="72">
        <v>413781</v>
      </c>
      <c r="H32" s="72" t="s">
        <v>330</v>
      </c>
      <c r="I32" s="32"/>
      <c r="J32" s="32"/>
      <c r="K32" s="32"/>
      <c r="L32" s="32"/>
      <c r="M32" s="32"/>
      <c r="N32" s="32"/>
    </row>
    <row r="33" spans="2:14" x14ac:dyDescent="0.2">
      <c r="B33"/>
      <c r="C33" s="73">
        <f>'Plan comptable'!C136</f>
        <v>5110</v>
      </c>
      <c r="D33" s="74" t="str">
        <f>'Plan comptable'!B136</f>
        <v>Rendus et rabais sur achats</v>
      </c>
      <c r="E33" s="75"/>
      <c r="F33" s="75"/>
      <c r="G33" s="72" t="s">
        <v>330</v>
      </c>
      <c r="H33" s="72">
        <v>3804</v>
      </c>
      <c r="I33" s="32"/>
      <c r="J33" s="32"/>
      <c r="K33" s="32"/>
      <c r="L33" s="32"/>
      <c r="M33" s="32"/>
      <c r="N33" s="32"/>
    </row>
    <row r="34" spans="2:14" x14ac:dyDescent="0.2">
      <c r="B34"/>
      <c r="C34" s="78">
        <f>'Plan comptable'!C137</f>
        <v>5120</v>
      </c>
      <c r="D34" s="74" t="str">
        <f>'Plan comptable'!B137</f>
        <v>Escomptes sur achat</v>
      </c>
      <c r="E34" s="75"/>
      <c r="F34" s="76"/>
      <c r="G34" s="72" t="s">
        <v>330</v>
      </c>
      <c r="H34" s="72">
        <v>4112</v>
      </c>
      <c r="I34" s="32"/>
      <c r="J34" s="32"/>
      <c r="K34" s="32"/>
      <c r="L34" s="32"/>
      <c r="M34" s="32"/>
      <c r="N34" s="32"/>
    </row>
    <row r="35" spans="2:14" x14ac:dyDescent="0.2">
      <c r="B35"/>
      <c r="C35" s="78">
        <f>'Plan comptable'!C138</f>
        <v>5130</v>
      </c>
      <c r="D35" s="74" t="str">
        <f>'Plan comptable'!B138</f>
        <v>Frais de transport à l’achat</v>
      </c>
      <c r="E35" s="75"/>
      <c r="F35" s="76"/>
      <c r="G35" s="72">
        <v>2418</v>
      </c>
      <c r="H35" s="72" t="s">
        <v>330</v>
      </c>
      <c r="I35" s="32"/>
      <c r="J35" s="32"/>
      <c r="K35" s="32"/>
      <c r="L35" s="32"/>
      <c r="M35" s="32"/>
      <c r="N35" s="32"/>
    </row>
    <row r="36" spans="2:14" x14ac:dyDescent="0.2">
      <c r="B36"/>
      <c r="C36" s="78">
        <f>'Plan comptable'!C144</f>
        <v>5300</v>
      </c>
      <c r="D36" s="74" t="str">
        <f>'Plan comptable'!B144</f>
        <v>Salaires</v>
      </c>
      <c r="E36" s="75"/>
      <c r="F36" s="76"/>
      <c r="G36" s="72">
        <v>87854</v>
      </c>
      <c r="H36" s="72" t="s">
        <v>330</v>
      </c>
      <c r="I36" s="32"/>
      <c r="J36" s="32"/>
      <c r="K36" s="32"/>
      <c r="L36" s="32"/>
      <c r="M36" s="32"/>
      <c r="N36" s="32"/>
    </row>
    <row r="37" spans="2:14" x14ac:dyDescent="0.2">
      <c r="B37"/>
      <c r="C37" s="78">
        <f>'Plan comptable'!C150</f>
        <v>5410</v>
      </c>
      <c r="D37" s="74" t="str">
        <f>'Plan comptable'!B150</f>
        <v>Loyer</v>
      </c>
      <c r="E37" s="75"/>
      <c r="F37" s="76"/>
      <c r="G37" s="72">
        <v>24200</v>
      </c>
      <c r="H37" s="72" t="s">
        <v>330</v>
      </c>
      <c r="I37" s="32"/>
      <c r="J37" s="32"/>
      <c r="K37" s="32"/>
      <c r="L37" s="32"/>
      <c r="M37" s="32"/>
      <c r="N37" s="32"/>
    </row>
    <row r="38" spans="2:14" x14ac:dyDescent="0.2">
      <c r="B38"/>
      <c r="C38" s="78">
        <f>'Plan comptable'!C152</f>
        <v>5420</v>
      </c>
      <c r="D38" s="74" t="str">
        <f>'Plan comptable'!B152</f>
        <v>Publicité</v>
      </c>
      <c r="E38" s="75"/>
      <c r="F38" s="76"/>
      <c r="G38" s="72">
        <v>22116</v>
      </c>
      <c r="H38" s="72" t="s">
        <v>330</v>
      </c>
      <c r="I38" s="32"/>
      <c r="J38" s="32"/>
      <c r="K38" s="32"/>
      <c r="L38" s="32"/>
      <c r="M38" s="32"/>
      <c r="N38" s="32"/>
    </row>
    <row r="39" spans="2:14" x14ac:dyDescent="0.2">
      <c r="B39"/>
      <c r="C39" s="78">
        <f>'Plan comptable'!C154</f>
        <v>5530</v>
      </c>
      <c r="D39" s="74" t="str">
        <f>'Plan comptable'!B154</f>
        <v>Frais de fournitures (autres)</v>
      </c>
      <c r="E39" s="75"/>
      <c r="F39" s="76"/>
      <c r="G39" s="72">
        <v>6176</v>
      </c>
      <c r="H39" s="72" t="s">
        <v>330</v>
      </c>
      <c r="I39" s="32"/>
      <c r="J39" s="32"/>
      <c r="K39" s="32"/>
      <c r="L39" s="32"/>
      <c r="M39" s="32"/>
      <c r="N39" s="32"/>
    </row>
    <row r="40" spans="2:14" x14ac:dyDescent="0.2">
      <c r="B40"/>
      <c r="C40" s="78">
        <f>'Plan comptable'!C164</f>
        <v>5700</v>
      </c>
      <c r="D40" s="74" t="str">
        <f>'Plan comptable'!B164</f>
        <v>Frais de livraison</v>
      </c>
      <c r="E40" s="75"/>
      <c r="F40" s="76"/>
      <c r="G40" s="72">
        <v>12725</v>
      </c>
      <c r="H40" s="72" t="s">
        <v>330</v>
      </c>
      <c r="I40" s="32"/>
      <c r="J40" s="32"/>
      <c r="K40" s="32"/>
      <c r="L40" s="32"/>
      <c r="M40" s="32"/>
      <c r="N40" s="32"/>
    </row>
    <row r="41" spans="2:14" x14ac:dyDescent="0.2">
      <c r="B41"/>
      <c r="C41" s="78">
        <f>'Plan comptable'!C170</f>
        <v>5730</v>
      </c>
      <c r="D41" s="74" t="str">
        <f>'Plan comptable'!B170</f>
        <v>Électricité</v>
      </c>
      <c r="E41" s="75"/>
      <c r="F41" s="76"/>
      <c r="G41" s="72">
        <v>2146</v>
      </c>
      <c r="H41" s="72" t="s">
        <v>330</v>
      </c>
      <c r="I41" s="32"/>
      <c r="J41" s="32"/>
      <c r="K41" s="32"/>
      <c r="L41" s="32"/>
      <c r="M41" s="32"/>
      <c r="N41" s="32"/>
    </row>
    <row r="42" spans="2:14" x14ac:dyDescent="0.2">
      <c r="B42"/>
      <c r="C42" s="78">
        <f>'Plan comptable'!C172</f>
        <v>5740</v>
      </c>
      <c r="D42" s="74" t="str">
        <f>'Plan comptable'!B172</f>
        <v>Assurance</v>
      </c>
      <c r="E42" s="75"/>
      <c r="F42" s="76"/>
      <c r="G42" s="72" t="s">
        <v>330</v>
      </c>
      <c r="H42" s="72" t="s">
        <v>330</v>
      </c>
      <c r="I42" s="32"/>
      <c r="J42" s="32"/>
      <c r="K42" s="32"/>
      <c r="L42" s="32"/>
      <c r="M42" s="32"/>
      <c r="N42" s="32"/>
    </row>
    <row r="43" spans="2:14" x14ac:dyDescent="0.2">
      <c r="B43"/>
      <c r="C43" s="78">
        <f>'Plan comptable'!C173</f>
        <v>5750</v>
      </c>
      <c r="D43" s="74" t="str">
        <f>'Plan comptable'!B173</f>
        <v>Télécommunications</v>
      </c>
      <c r="E43" s="75"/>
      <c r="F43" s="76"/>
      <c r="G43" s="72">
        <v>1509</v>
      </c>
      <c r="H43" s="72" t="s">
        <v>330</v>
      </c>
      <c r="I43" s="32"/>
      <c r="J43" s="32"/>
      <c r="K43" s="32"/>
      <c r="L43" s="32"/>
      <c r="M43" s="32"/>
      <c r="N43" s="32"/>
    </row>
    <row r="44" spans="2:14" x14ac:dyDescent="0.2">
      <c r="B44"/>
      <c r="C44" s="78">
        <f>'Plan comptable'!C175</f>
        <v>5780</v>
      </c>
      <c r="D44" s="74" t="str">
        <f>'Plan comptable'!B175</f>
        <v>Charges d’intérêts</v>
      </c>
      <c r="E44" s="75"/>
      <c r="F44" s="75"/>
      <c r="G44" s="72">
        <v>1317</v>
      </c>
      <c r="H44" s="72" t="s">
        <v>330</v>
      </c>
      <c r="I44" s="32"/>
      <c r="J44" s="32"/>
      <c r="K44" s="32"/>
      <c r="L44" s="32"/>
      <c r="M44" s="32"/>
      <c r="N44" s="32"/>
    </row>
    <row r="45" spans="2:14" x14ac:dyDescent="0.2">
      <c r="B45"/>
      <c r="C45" s="78">
        <f>'Plan comptable'!C178</f>
        <v>5820</v>
      </c>
      <c r="D45" s="74" t="str">
        <f>'Plan comptable'!B178</f>
        <v>Amortissement — Matériel roulant</v>
      </c>
      <c r="E45" s="75"/>
      <c r="F45" s="75"/>
      <c r="G45" s="72" t="s">
        <v>330</v>
      </c>
      <c r="H45" s="72" t="s">
        <v>330</v>
      </c>
      <c r="I45" s="32"/>
      <c r="J45" s="32"/>
      <c r="K45" s="32"/>
      <c r="L45" s="32"/>
      <c r="M45" s="32"/>
      <c r="N45" s="32"/>
    </row>
    <row r="46" spans="2:14" x14ac:dyDescent="0.2">
      <c r="B46"/>
      <c r="C46" s="78">
        <f>'Plan comptable'!C181</f>
        <v>5850</v>
      </c>
      <c r="D46" s="74" t="str">
        <f>'Plan comptable'!B181</f>
        <v xml:space="preserve">Amortissement — équipement </v>
      </c>
      <c r="E46" s="75"/>
      <c r="F46" s="75"/>
      <c r="G46" s="72" t="s">
        <v>330</v>
      </c>
      <c r="H46" s="72" t="s">
        <v>330</v>
      </c>
      <c r="I46" s="32"/>
      <c r="J46" s="32"/>
      <c r="K46" s="32"/>
      <c r="L46" s="32"/>
      <c r="M46" s="32"/>
      <c r="N46" s="32"/>
    </row>
    <row r="47" spans="2:14" x14ac:dyDescent="0.2">
      <c r="B47"/>
      <c r="C47" s="78">
        <f>'Plan comptable'!C182</f>
        <v>5870</v>
      </c>
      <c r="D47" s="74" t="str">
        <f>'Plan comptable'!B182</f>
        <v>Amortissement — ameublement de bureau</v>
      </c>
      <c r="E47" s="75"/>
      <c r="F47" s="75"/>
      <c r="G47" s="72" t="s">
        <v>330</v>
      </c>
      <c r="H47" s="72" t="s">
        <v>330</v>
      </c>
      <c r="I47" s="32"/>
      <c r="J47" s="32"/>
      <c r="K47" s="32"/>
      <c r="L47" s="32"/>
      <c r="M47" s="32"/>
      <c r="N47" s="32"/>
    </row>
    <row r="48" spans="2:14" x14ac:dyDescent="0.2">
      <c r="B48"/>
      <c r="C48" s="78" t="s">
        <v>330</v>
      </c>
      <c r="D48" s="74" t="s">
        <v>330</v>
      </c>
      <c r="E48" s="75"/>
      <c r="F48" s="75"/>
      <c r="G48" s="82" t="s">
        <v>330</v>
      </c>
      <c r="H48" s="82" t="s">
        <v>330</v>
      </c>
      <c r="I48" s="32"/>
      <c r="J48" s="32"/>
      <c r="K48" s="32"/>
      <c r="L48" s="32"/>
      <c r="M48" s="32"/>
      <c r="N48" s="32"/>
    </row>
    <row r="49" spans="2:14" ht="16" thickBot="1" x14ac:dyDescent="0.25">
      <c r="B49"/>
      <c r="C49" s="79" t="s">
        <v>330</v>
      </c>
      <c r="D49" s="433"/>
      <c r="E49" s="434"/>
      <c r="F49" s="75"/>
      <c r="G49" s="80">
        <f>+SUM(G6:G48)</f>
        <v>807609</v>
      </c>
      <c r="H49" s="81">
        <f>+SUM(H6:H48)</f>
        <v>807609</v>
      </c>
      <c r="I49" s="32"/>
      <c r="J49" s="32"/>
      <c r="K49" s="32"/>
      <c r="L49" s="32"/>
      <c r="M49" s="32"/>
      <c r="N49" s="32"/>
    </row>
    <row r="50" spans="2:14" ht="16" thickTop="1" x14ac:dyDescent="0.2">
      <c r="B50"/>
      <c r="C50"/>
      <c r="D50"/>
      <c r="E50"/>
      <c r="F50"/>
      <c r="G50"/>
      <c r="I50" s="32"/>
      <c r="J50" s="32"/>
      <c r="K50" s="32"/>
      <c r="L50" s="32"/>
      <c r="M50" s="32"/>
      <c r="N50" s="32"/>
    </row>
    <row r="51" spans="2:14" x14ac:dyDescent="0.2">
      <c r="B51"/>
      <c r="C51"/>
      <c r="D51"/>
      <c r="E51"/>
      <c r="F51"/>
      <c r="G51"/>
      <c r="I51" s="32"/>
      <c r="J51" s="32"/>
      <c r="K51" s="32"/>
      <c r="L51" s="32"/>
      <c r="M51" s="32"/>
      <c r="N51" s="32"/>
    </row>
    <row r="52" spans="2:14" x14ac:dyDescent="0.2">
      <c r="B52"/>
      <c r="C52"/>
      <c r="D52"/>
      <c r="E52"/>
      <c r="F52"/>
      <c r="G52"/>
      <c r="I52" s="32"/>
      <c r="J52" s="32"/>
      <c r="K52" s="32"/>
      <c r="L52" s="32"/>
      <c r="M52" s="32"/>
      <c r="N52" s="32"/>
    </row>
    <row r="53" spans="2:14" x14ac:dyDescent="0.2">
      <c r="B53"/>
      <c r="C53"/>
      <c r="D53"/>
      <c r="E53"/>
      <c r="F53"/>
      <c r="G53"/>
      <c r="I53" s="32"/>
      <c r="J53" s="32"/>
      <c r="K53" s="32"/>
      <c r="L53" s="32"/>
      <c r="M53" s="32"/>
      <c r="N53" s="32"/>
    </row>
    <row r="54" spans="2:14" x14ac:dyDescent="0.2">
      <c r="B54"/>
      <c r="C54"/>
      <c r="D54"/>
      <c r="E54"/>
      <c r="F54"/>
      <c r="G54"/>
      <c r="I54" s="32"/>
      <c r="J54" s="32"/>
      <c r="K54" s="32"/>
      <c r="L54" s="32"/>
      <c r="M54" s="32"/>
      <c r="N54" s="32"/>
    </row>
    <row r="55" spans="2:14" x14ac:dyDescent="0.2">
      <c r="B55"/>
      <c r="C55"/>
      <c r="D55"/>
      <c r="E55"/>
      <c r="F55"/>
      <c r="G55"/>
      <c r="I55" s="32"/>
      <c r="J55" s="32"/>
      <c r="K55" s="32"/>
      <c r="L55" s="32"/>
      <c r="M55" s="32"/>
      <c r="N55" s="32"/>
    </row>
    <row r="56" spans="2:14" x14ac:dyDescent="0.2">
      <c r="B56"/>
      <c r="C56"/>
      <c r="D56"/>
      <c r="E56"/>
      <c r="F56"/>
      <c r="G56"/>
      <c r="I56" s="32"/>
      <c r="J56" s="32"/>
      <c r="K56" s="32"/>
      <c r="L56" s="32"/>
      <c r="M56" s="32"/>
      <c r="N56" s="32"/>
    </row>
    <row r="57" spans="2:14" x14ac:dyDescent="0.2">
      <c r="B57"/>
      <c r="C57"/>
      <c r="D57"/>
      <c r="E57"/>
      <c r="F57"/>
      <c r="G57"/>
      <c r="I57" s="32"/>
      <c r="J57" s="32"/>
      <c r="K57" s="32"/>
      <c r="L57" s="32"/>
      <c r="M57" s="32"/>
      <c r="N57" s="32"/>
    </row>
    <row r="58" spans="2:14" x14ac:dyDescent="0.2">
      <c r="B58"/>
      <c r="C58"/>
      <c r="D58"/>
      <c r="E58"/>
      <c r="F58"/>
      <c r="G58"/>
      <c r="H58" s="32"/>
      <c r="I58" s="32"/>
      <c r="J58" s="32"/>
      <c r="K58" s="32"/>
      <c r="L58" s="32"/>
      <c r="M58" s="32"/>
      <c r="N58" s="32"/>
    </row>
    <row r="59" spans="2:14" x14ac:dyDescent="0.2">
      <c r="B59"/>
      <c r="C59"/>
      <c r="D59"/>
      <c r="E59"/>
      <c r="F59"/>
      <c r="G59"/>
      <c r="I59" s="32"/>
      <c r="J59" s="32"/>
      <c r="K59" s="32"/>
      <c r="L59" s="32"/>
      <c r="M59" s="32"/>
      <c r="N59" s="32"/>
    </row>
    <row r="60" spans="2:14" x14ac:dyDescent="0.2">
      <c r="B60"/>
      <c r="C60"/>
      <c r="D60"/>
      <c r="E60"/>
      <c r="F60"/>
      <c r="G60"/>
    </row>
    <row r="61" spans="2:14" x14ac:dyDescent="0.2">
      <c r="B61"/>
      <c r="C61"/>
      <c r="D61"/>
      <c r="E61"/>
      <c r="F61"/>
      <c r="G61"/>
    </row>
    <row r="62" spans="2:14" x14ac:dyDescent="0.2">
      <c r="B62"/>
      <c r="C62"/>
      <c r="D62"/>
      <c r="E62"/>
      <c r="F62"/>
      <c r="G62"/>
    </row>
    <row r="63" spans="2:14" x14ac:dyDescent="0.2">
      <c r="B63"/>
      <c r="C63"/>
      <c r="D63"/>
      <c r="E63"/>
      <c r="F63"/>
      <c r="G63"/>
    </row>
    <row r="64" spans="2:14" x14ac:dyDescent="0.2">
      <c r="B64"/>
      <c r="C64"/>
      <c r="D64"/>
      <c r="E64"/>
      <c r="F64"/>
      <c r="G64"/>
    </row>
    <row r="65" spans="2:7" x14ac:dyDescent="0.2">
      <c r="B65"/>
      <c r="C65"/>
      <c r="D65"/>
      <c r="E65"/>
      <c r="F65"/>
      <c r="G65"/>
    </row>
    <row r="66" spans="2:7" x14ac:dyDescent="0.2">
      <c r="B66"/>
      <c r="C66"/>
      <c r="D66"/>
      <c r="E66"/>
      <c r="F66"/>
      <c r="G66"/>
    </row>
    <row r="67" spans="2:7" x14ac:dyDescent="0.2">
      <c r="B67"/>
      <c r="C67"/>
      <c r="D67"/>
      <c r="E67"/>
      <c r="F67"/>
      <c r="G67"/>
    </row>
    <row r="68" spans="2:7" x14ac:dyDescent="0.2">
      <c r="B68"/>
      <c r="C68"/>
      <c r="D68"/>
      <c r="E68"/>
      <c r="F68"/>
      <c r="G68"/>
    </row>
    <row r="69" spans="2:7" x14ac:dyDescent="0.2">
      <c r="B69"/>
      <c r="C69"/>
      <c r="D69"/>
      <c r="E69"/>
      <c r="F69"/>
      <c r="G69"/>
    </row>
    <row r="70" spans="2:7" x14ac:dyDescent="0.2">
      <c r="B70"/>
      <c r="C70"/>
      <c r="D70"/>
      <c r="E70"/>
      <c r="F70"/>
      <c r="G70"/>
    </row>
    <row r="71" spans="2:7" x14ac:dyDescent="0.2">
      <c r="B71"/>
      <c r="C71"/>
      <c r="D71"/>
      <c r="E71"/>
      <c r="F71"/>
      <c r="G71"/>
    </row>
    <row r="72" spans="2:7" x14ac:dyDescent="0.2">
      <c r="B72"/>
      <c r="C72"/>
      <c r="D72"/>
      <c r="E72"/>
      <c r="F72"/>
      <c r="G72"/>
    </row>
    <row r="73" spans="2:7" x14ac:dyDescent="0.2">
      <c r="B73"/>
      <c r="C73"/>
      <c r="D73"/>
      <c r="E73"/>
      <c r="F73"/>
      <c r="G73"/>
    </row>
    <row r="74" spans="2:7" x14ac:dyDescent="0.2">
      <c r="B74"/>
      <c r="C74"/>
      <c r="D74"/>
      <c r="E74"/>
      <c r="F74"/>
      <c r="G74"/>
    </row>
    <row r="75" spans="2:7" x14ac:dyDescent="0.2">
      <c r="B75"/>
      <c r="C75"/>
      <c r="D75"/>
      <c r="E75"/>
      <c r="F75"/>
      <c r="G75"/>
    </row>
    <row r="76" spans="2:7" x14ac:dyDescent="0.2">
      <c r="B76"/>
      <c r="C76"/>
      <c r="D76"/>
      <c r="E76"/>
      <c r="F76"/>
      <c r="G76"/>
    </row>
    <row r="77" spans="2:7" x14ac:dyDescent="0.2">
      <c r="B77"/>
      <c r="C77"/>
      <c r="D77"/>
      <c r="E77"/>
      <c r="F77"/>
      <c r="G77"/>
    </row>
    <row r="78" spans="2:7" x14ac:dyDescent="0.2">
      <c r="B78"/>
      <c r="C78"/>
      <c r="D78"/>
      <c r="E78"/>
      <c r="F78"/>
      <c r="G78"/>
    </row>
    <row r="79" spans="2:7" x14ac:dyDescent="0.2">
      <c r="B79"/>
      <c r="C79"/>
      <c r="D79"/>
      <c r="E79"/>
      <c r="F79"/>
      <c r="G79"/>
    </row>
    <row r="80" spans="2:7" x14ac:dyDescent="0.2">
      <c r="B80"/>
      <c r="C80"/>
      <c r="D80"/>
      <c r="E80"/>
      <c r="F80"/>
      <c r="G80"/>
    </row>
    <row r="81" spans="2:7" x14ac:dyDescent="0.2">
      <c r="B81"/>
      <c r="C81"/>
      <c r="D81"/>
      <c r="E81"/>
      <c r="F81"/>
      <c r="G81"/>
    </row>
    <row r="82" spans="2:7" x14ac:dyDescent="0.2">
      <c r="B82"/>
      <c r="C82"/>
      <c r="D82"/>
      <c r="E82"/>
      <c r="F82"/>
      <c r="G82"/>
    </row>
    <row r="83" spans="2:7" x14ac:dyDescent="0.2">
      <c r="B83"/>
      <c r="C83"/>
      <c r="D83"/>
      <c r="E83"/>
      <c r="F83"/>
      <c r="G83"/>
    </row>
    <row r="84" spans="2:7" x14ac:dyDescent="0.2">
      <c r="B84"/>
      <c r="C84"/>
      <c r="D84"/>
      <c r="E84"/>
      <c r="F84"/>
      <c r="G84"/>
    </row>
    <row r="85" spans="2:7" x14ac:dyDescent="0.2">
      <c r="B85"/>
      <c r="C85"/>
      <c r="D85"/>
      <c r="E85"/>
      <c r="F85"/>
      <c r="G85"/>
    </row>
    <row r="86" spans="2:7" x14ac:dyDescent="0.2">
      <c r="B86"/>
      <c r="C86"/>
      <c r="D86"/>
      <c r="E86"/>
      <c r="F86"/>
      <c r="G86"/>
    </row>
    <row r="87" spans="2:7" x14ac:dyDescent="0.2">
      <c r="B87"/>
      <c r="C87"/>
      <c r="D87"/>
      <c r="E87"/>
      <c r="F87"/>
      <c r="G87"/>
    </row>
    <row r="88" spans="2:7" x14ac:dyDescent="0.2">
      <c r="B88"/>
      <c r="C88"/>
      <c r="D88"/>
      <c r="E88"/>
      <c r="F88"/>
      <c r="G88"/>
    </row>
    <row r="89" spans="2:7" x14ac:dyDescent="0.2">
      <c r="B89"/>
      <c r="C89"/>
      <c r="D89"/>
      <c r="E89"/>
      <c r="F89"/>
      <c r="G89"/>
    </row>
    <row r="90" spans="2:7" x14ac:dyDescent="0.2">
      <c r="B90"/>
      <c r="C90"/>
      <c r="D90"/>
      <c r="E90"/>
      <c r="F90"/>
      <c r="G90"/>
    </row>
    <row r="91" spans="2:7" x14ac:dyDescent="0.2">
      <c r="B91"/>
      <c r="C91"/>
      <c r="D91"/>
      <c r="E91"/>
      <c r="F91"/>
      <c r="G91"/>
    </row>
    <row r="92" spans="2:7" x14ac:dyDescent="0.2">
      <c r="B92"/>
      <c r="C92"/>
      <c r="D92"/>
      <c r="E92"/>
      <c r="F92"/>
      <c r="G92"/>
    </row>
    <row r="93" spans="2:7" x14ac:dyDescent="0.2">
      <c r="B93"/>
      <c r="C93"/>
      <c r="D93"/>
      <c r="E93"/>
      <c r="F93"/>
      <c r="G93"/>
    </row>
    <row r="94" spans="2:7" x14ac:dyDescent="0.2">
      <c r="B94"/>
      <c r="C94"/>
      <c r="D94"/>
      <c r="E94"/>
      <c r="F94"/>
      <c r="G94"/>
    </row>
    <row r="95" spans="2:7" x14ac:dyDescent="0.2">
      <c r="B95"/>
      <c r="C95"/>
      <c r="D95"/>
      <c r="E95"/>
      <c r="F95"/>
      <c r="G95"/>
    </row>
    <row r="96" spans="2:7" x14ac:dyDescent="0.2">
      <c r="B96"/>
      <c r="C96"/>
      <c r="D96"/>
      <c r="E96"/>
      <c r="F96"/>
      <c r="G96"/>
    </row>
    <row r="97" spans="2:7" x14ac:dyDescent="0.2">
      <c r="B97"/>
      <c r="C97"/>
      <c r="D97"/>
      <c r="E97"/>
      <c r="F97"/>
      <c r="G97"/>
    </row>
    <row r="98" spans="2:7" x14ac:dyDescent="0.2">
      <c r="B98"/>
      <c r="C98"/>
      <c r="D98"/>
      <c r="E98"/>
      <c r="F98"/>
      <c r="G98"/>
    </row>
    <row r="99" spans="2:7" x14ac:dyDescent="0.2">
      <c r="B99"/>
      <c r="C99"/>
      <c r="D99"/>
      <c r="E99"/>
      <c r="F99"/>
      <c r="G99"/>
    </row>
    <row r="100" spans="2:7" x14ac:dyDescent="0.2">
      <c r="B100"/>
      <c r="C100"/>
      <c r="D100"/>
      <c r="E100"/>
      <c r="F100"/>
      <c r="G100"/>
    </row>
    <row r="101" spans="2:7" x14ac:dyDescent="0.2">
      <c r="B101"/>
      <c r="C101"/>
      <c r="D101"/>
      <c r="E101"/>
      <c r="F101"/>
      <c r="G101"/>
    </row>
    <row r="102" spans="2:7" x14ac:dyDescent="0.2">
      <c r="B102"/>
      <c r="C102"/>
      <c r="D102"/>
      <c r="E102"/>
      <c r="F102"/>
      <c r="G102"/>
    </row>
    <row r="103" spans="2:7" x14ac:dyDescent="0.2">
      <c r="B103"/>
      <c r="C103"/>
      <c r="D103"/>
      <c r="E103"/>
      <c r="F103"/>
      <c r="G103"/>
    </row>
    <row r="104" spans="2:7" x14ac:dyDescent="0.2">
      <c r="B104"/>
      <c r="C104"/>
      <c r="D104"/>
      <c r="E104"/>
      <c r="F104"/>
      <c r="G104"/>
    </row>
    <row r="105" spans="2:7" x14ac:dyDescent="0.2">
      <c r="B105"/>
      <c r="C105"/>
      <c r="D105"/>
      <c r="E105"/>
      <c r="F105"/>
      <c r="G105"/>
    </row>
    <row r="106" spans="2:7" x14ac:dyDescent="0.2">
      <c r="B106"/>
      <c r="C106"/>
      <c r="D106"/>
      <c r="E106"/>
      <c r="F106"/>
      <c r="G106"/>
    </row>
    <row r="107" spans="2:7" x14ac:dyDescent="0.2">
      <c r="B107"/>
      <c r="C107"/>
      <c r="D107"/>
      <c r="E107"/>
      <c r="F107"/>
      <c r="G107"/>
    </row>
    <row r="108" spans="2:7" x14ac:dyDescent="0.2">
      <c r="B108"/>
      <c r="C108"/>
      <c r="D108"/>
      <c r="E108"/>
      <c r="F108"/>
      <c r="G108"/>
    </row>
    <row r="159" spans="2:2" x14ac:dyDescent="0.2">
      <c r="B159" s="68" t="s">
        <v>330</v>
      </c>
    </row>
  </sheetData>
  <mergeCells count="9">
    <mergeCell ref="C2:H2"/>
    <mergeCell ref="D9:F9"/>
    <mergeCell ref="D49:E49"/>
    <mergeCell ref="C3:H3"/>
    <mergeCell ref="C4:H4"/>
    <mergeCell ref="D5:F5"/>
    <mergeCell ref="D6:F6"/>
    <mergeCell ref="D7:F7"/>
    <mergeCell ref="D8:F8"/>
  </mergeCells>
  <pageMargins left="0.70866141732283472" right="0.70866141732283472" top="0.74803149606299213" bottom="0.74803149606299213" header="0.31496062992125984" footer="0.31496062992125984"/>
  <pageSetup paperSize="120" scale="94" fitToHeight="0" orientation="portrait" r:id="rId1"/>
  <headerFooter alignWithMargins="0">
    <oddFooter>&amp;LReproduction interdite © TC Média Livres Inc.  &amp;RComptabilité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9316A-40DE-3B44-A936-46849C85BE38}">
  <sheetPr>
    <tabColor theme="8"/>
    <pageSetUpPr fitToPage="1"/>
  </sheetPr>
  <dimension ref="B1:T670"/>
  <sheetViews>
    <sheetView showGridLines="0" tabSelected="1" topLeftCell="A94" zoomScale="150" zoomScaleNormal="150" workbookViewId="0">
      <selection activeCell="J460" sqref="J460"/>
    </sheetView>
  </sheetViews>
  <sheetFormatPr baseColWidth="10" defaultColWidth="11.5" defaultRowHeight="16" outlineLevelRow="1" x14ac:dyDescent="0.2"/>
  <cols>
    <col min="1" max="1" width="6.5" style="1" customWidth="1"/>
    <col min="2" max="2" width="6.1640625" style="1" customWidth="1"/>
    <col min="3" max="9" width="15.6640625" style="1" customWidth="1"/>
    <col min="10" max="10" width="15.83203125" style="1" customWidth="1"/>
    <col min="11" max="19" width="15.6640625" style="1" customWidth="1"/>
    <col min="20" max="20" width="2.6640625" style="1" customWidth="1"/>
    <col min="21" max="16384" width="11.5" style="1"/>
  </cols>
  <sheetData>
    <row r="1" spans="2:20" x14ac:dyDescent="0.2">
      <c r="C1" s="519" t="s">
        <v>0</v>
      </c>
      <c r="D1" s="519"/>
      <c r="E1" s="519"/>
      <c r="F1" s="519"/>
      <c r="G1" s="519"/>
      <c r="H1" s="519"/>
      <c r="I1" s="519"/>
      <c r="J1" s="519"/>
      <c r="K1" s="519"/>
      <c r="L1" s="519"/>
      <c r="M1" s="519"/>
      <c r="N1" s="519"/>
      <c r="O1" s="519"/>
      <c r="P1" s="519"/>
      <c r="Q1" s="519"/>
      <c r="R1" s="519"/>
      <c r="S1" s="519"/>
    </row>
    <row r="2" spans="2:20" s="4" customFormat="1" ht="21" x14ac:dyDescent="0.25">
      <c r="B2" s="2"/>
      <c r="C2" s="3" t="s">
        <v>1</v>
      </c>
      <c r="D2" s="520" t="s">
        <v>2</v>
      </c>
      <c r="E2" s="520"/>
      <c r="F2" s="520"/>
      <c r="J2" s="5"/>
    </row>
    <row r="3" spans="2:20" s="4" customFormat="1" ht="21" x14ac:dyDescent="0.25">
      <c r="B3" s="2"/>
      <c r="C3" s="3"/>
      <c r="J3" s="5"/>
    </row>
    <row r="4" spans="2:20" x14ac:dyDescent="0.2">
      <c r="C4" s="6" t="s">
        <v>3</v>
      </c>
    </row>
    <row r="5" spans="2:20" ht="20" customHeight="1" x14ac:dyDescent="0.2">
      <c r="C5" s="521" t="s">
        <v>4</v>
      </c>
      <c r="D5" s="521"/>
      <c r="E5" s="521"/>
      <c r="F5" s="521"/>
      <c r="G5" s="521"/>
      <c r="H5" s="521"/>
      <c r="I5" s="521"/>
      <c r="J5" s="521"/>
      <c r="K5" s="521"/>
      <c r="L5" s="7" t="s">
        <v>5</v>
      </c>
      <c r="M5"/>
      <c r="N5"/>
      <c r="O5"/>
      <c r="P5"/>
      <c r="Q5"/>
      <c r="R5"/>
      <c r="S5"/>
      <c r="T5"/>
    </row>
    <row r="6" spans="2:20" ht="45" customHeight="1" x14ac:dyDescent="0.2">
      <c r="C6" s="83" t="s">
        <v>6</v>
      </c>
      <c r="D6" s="522" t="s">
        <v>7</v>
      </c>
      <c r="E6" s="523"/>
      <c r="F6" s="85" t="s">
        <v>8</v>
      </c>
      <c r="G6" s="86" t="s">
        <v>9</v>
      </c>
      <c r="H6" s="86" t="s">
        <v>10</v>
      </c>
      <c r="I6" s="86" t="s">
        <v>11</v>
      </c>
      <c r="J6" s="86" t="s">
        <v>12</v>
      </c>
      <c r="K6" s="86" t="s">
        <v>13</v>
      </c>
      <c r="L6" s="84" t="s">
        <v>14</v>
      </c>
      <c r="M6" s="8"/>
      <c r="N6" s="8"/>
      <c r="O6"/>
      <c r="P6"/>
      <c r="Q6"/>
      <c r="R6"/>
      <c r="S6"/>
      <c r="T6"/>
    </row>
    <row r="7" spans="2:20" ht="15" customHeight="1" x14ac:dyDescent="0.2">
      <c r="C7" s="129" t="s">
        <v>15</v>
      </c>
      <c r="D7" s="524"/>
      <c r="E7" s="525"/>
      <c r="F7" s="87"/>
      <c r="G7" s="88"/>
      <c r="H7" s="87"/>
      <c r="I7" s="87"/>
      <c r="J7" s="87"/>
      <c r="K7" s="87"/>
      <c r="L7" s="89"/>
      <c r="M7"/>
      <c r="N7"/>
      <c r="O7"/>
      <c r="P7"/>
      <c r="Q7"/>
      <c r="R7"/>
      <c r="S7"/>
      <c r="T7"/>
    </row>
    <row r="8" spans="2:20" ht="15" customHeight="1" x14ac:dyDescent="0.2">
      <c r="C8" s="90" t="s">
        <v>16</v>
      </c>
      <c r="D8" s="502" t="s">
        <v>17</v>
      </c>
      <c r="E8" s="503"/>
      <c r="F8" s="91" t="s">
        <v>18</v>
      </c>
      <c r="G8" s="92">
        <v>234</v>
      </c>
      <c r="H8" s="93">
        <f t="shared" ref="H8:H11" si="0">+I8-J8+K8+L8</f>
        <v>2712.3900000000003</v>
      </c>
      <c r="I8" s="93">
        <v>2359.11</v>
      </c>
      <c r="J8" s="93"/>
      <c r="K8" s="93">
        <f t="shared" ref="K8:K11" si="1">ROUND(I8*5%,2)</f>
        <v>117.96</v>
      </c>
      <c r="L8" s="94">
        <f t="shared" ref="L8:L11" si="2">ROUND(I8*9.975%,2)</f>
        <v>235.32</v>
      </c>
      <c r="M8"/>
      <c r="N8"/>
      <c r="O8"/>
      <c r="P8"/>
      <c r="Q8"/>
      <c r="R8"/>
      <c r="S8"/>
      <c r="T8"/>
    </row>
    <row r="9" spans="2:20" ht="15" customHeight="1" x14ac:dyDescent="0.2">
      <c r="C9" s="90" t="s">
        <v>19</v>
      </c>
      <c r="D9" s="502" t="s">
        <v>20</v>
      </c>
      <c r="E9" s="503"/>
      <c r="F9" s="91" t="s">
        <v>18</v>
      </c>
      <c r="G9" s="92" t="s">
        <v>21</v>
      </c>
      <c r="H9" s="93">
        <f t="shared" si="0"/>
        <v>-433.78000000000003</v>
      </c>
      <c r="I9" s="93"/>
      <c r="J9" s="93">
        <v>377.29</v>
      </c>
      <c r="K9" s="93">
        <f>-ROUND(J9*5%,2)</f>
        <v>-18.86</v>
      </c>
      <c r="L9" s="94">
        <f>-ROUND(J9*9.975%,2)</f>
        <v>-37.630000000000003</v>
      </c>
      <c r="M9"/>
      <c r="N9"/>
      <c r="O9"/>
      <c r="P9"/>
      <c r="Q9"/>
      <c r="R9"/>
      <c r="S9"/>
      <c r="T9"/>
    </row>
    <row r="10" spans="2:20" ht="15" customHeight="1" x14ac:dyDescent="0.2">
      <c r="C10" s="95" t="s">
        <v>22</v>
      </c>
      <c r="D10" s="502" t="s">
        <v>23</v>
      </c>
      <c r="E10" s="503"/>
      <c r="F10" s="96" t="s">
        <v>18</v>
      </c>
      <c r="G10" s="97">
        <v>235</v>
      </c>
      <c r="H10" s="93">
        <f t="shared" si="0"/>
        <v>4514.42</v>
      </c>
      <c r="I10" s="93">
        <v>3926.44</v>
      </c>
      <c r="J10" s="93"/>
      <c r="K10" s="93">
        <f t="shared" si="1"/>
        <v>196.32</v>
      </c>
      <c r="L10" s="94">
        <f t="shared" si="2"/>
        <v>391.66</v>
      </c>
      <c r="M10"/>
      <c r="N10"/>
      <c r="O10"/>
      <c r="P10"/>
      <c r="Q10"/>
      <c r="R10"/>
      <c r="S10"/>
      <c r="T10"/>
    </row>
    <row r="11" spans="2:20" ht="15" customHeight="1" x14ac:dyDescent="0.2">
      <c r="C11" s="95" t="s">
        <v>24</v>
      </c>
      <c r="D11" s="502" t="s">
        <v>20</v>
      </c>
      <c r="E11" s="503"/>
      <c r="F11" s="96" t="s">
        <v>18</v>
      </c>
      <c r="G11" s="97">
        <v>236</v>
      </c>
      <c r="H11" s="93">
        <f t="shared" si="0"/>
        <v>4898.1499999999996</v>
      </c>
      <c r="I11" s="93">
        <v>4260.1899999999996</v>
      </c>
      <c r="J11" s="93"/>
      <c r="K11" s="93">
        <f t="shared" si="1"/>
        <v>213.01</v>
      </c>
      <c r="L11" s="94">
        <f t="shared" si="2"/>
        <v>424.95</v>
      </c>
      <c r="M11"/>
      <c r="N11"/>
      <c r="O11"/>
      <c r="P11"/>
      <c r="Q11"/>
      <c r="R11"/>
      <c r="S11"/>
      <c r="T11"/>
    </row>
    <row r="12" spans="2:20" ht="15" customHeight="1" thickBot="1" x14ac:dyDescent="0.25">
      <c r="C12" s="90"/>
      <c r="D12" s="502"/>
      <c r="E12" s="503"/>
      <c r="F12" s="91"/>
      <c r="G12" s="92"/>
      <c r="H12" s="98">
        <f>SUM(H8:H11)</f>
        <v>11691.18</v>
      </c>
      <c r="I12" s="98">
        <f>SUM(I8:I11)</f>
        <v>10545.74</v>
      </c>
      <c r="J12" s="98">
        <f>SUM(J8:J11)</f>
        <v>377.29</v>
      </c>
      <c r="K12" s="98">
        <f>SUM(K8:K11)</f>
        <v>508.42999999999995</v>
      </c>
      <c r="L12" s="99">
        <f>SUM(L8:L11)</f>
        <v>1014.3</v>
      </c>
      <c r="M12"/>
      <c r="N12"/>
      <c r="O12"/>
      <c r="P12"/>
      <c r="Q12"/>
      <c r="R12"/>
      <c r="S12"/>
      <c r="T12"/>
    </row>
    <row r="13" spans="2:20" ht="15" customHeight="1" thickTop="1" x14ac:dyDescent="0.2">
      <c r="C13" s="90"/>
      <c r="D13" s="502"/>
      <c r="E13" s="503"/>
      <c r="F13" s="91"/>
      <c r="G13" s="92"/>
      <c r="H13" s="100" t="s">
        <v>25</v>
      </c>
      <c r="I13" s="100" t="s">
        <v>26</v>
      </c>
      <c r="J13" s="100" t="s">
        <v>27</v>
      </c>
      <c r="K13" s="100" t="s">
        <v>28</v>
      </c>
      <c r="L13" s="101" t="s">
        <v>29</v>
      </c>
      <c r="M13"/>
      <c r="N13"/>
      <c r="O13"/>
      <c r="P13"/>
      <c r="Q13"/>
      <c r="R13"/>
      <c r="S13"/>
      <c r="T13"/>
    </row>
    <row r="14" spans="2:20" ht="15" customHeight="1" x14ac:dyDescent="0.2">
      <c r="C14" s="90"/>
      <c r="D14" s="502"/>
      <c r="E14" s="503"/>
      <c r="F14" s="91"/>
      <c r="G14" s="92"/>
      <c r="H14" s="102" t="s">
        <v>18</v>
      </c>
      <c r="I14" s="102" t="s">
        <v>18</v>
      </c>
      <c r="J14" s="102" t="s">
        <v>18</v>
      </c>
      <c r="K14" s="102" t="s">
        <v>18</v>
      </c>
      <c r="L14" s="103" t="s">
        <v>18</v>
      </c>
      <c r="M14"/>
      <c r="N14"/>
      <c r="O14"/>
      <c r="P14"/>
      <c r="Q14"/>
      <c r="R14"/>
      <c r="S14"/>
      <c r="T14"/>
    </row>
    <row r="15" spans="2:20" x14ac:dyDescent="0.2">
      <c r="C15"/>
      <c r="D15"/>
      <c r="E15"/>
      <c r="F15"/>
      <c r="G15"/>
      <c r="H15" s="9"/>
      <c r="I15"/>
      <c r="J15"/>
      <c r="K15"/>
      <c r="L15"/>
      <c r="M15"/>
      <c r="N15"/>
      <c r="O15"/>
      <c r="P15"/>
      <c r="Q15"/>
      <c r="R15"/>
      <c r="S15"/>
      <c r="T15"/>
    </row>
    <row r="16" spans="2:20" ht="15" customHeight="1" x14ac:dyDescent="0.2">
      <c r="C16" s="447" t="s">
        <v>30</v>
      </c>
      <c r="D16" s="447"/>
      <c r="E16" s="447"/>
      <c r="F16" s="447"/>
      <c r="G16" s="447"/>
      <c r="H16" s="447"/>
      <c r="I16" s="447"/>
      <c r="J16" s="447"/>
      <c r="K16" s="447"/>
      <c r="L16" s="447"/>
      <c r="M16" s="447"/>
      <c r="N16" s="447"/>
      <c r="O16" s="447"/>
      <c r="P16" s="447"/>
      <c r="Q16" s="447"/>
      <c r="R16" s="7" t="s">
        <v>5</v>
      </c>
      <c r="S16"/>
      <c r="T16"/>
    </row>
    <row r="17" spans="2:20" ht="45" customHeight="1" x14ac:dyDescent="0.2">
      <c r="C17" s="104" t="s">
        <v>6</v>
      </c>
      <c r="D17" s="526" t="s">
        <v>31</v>
      </c>
      <c r="E17" s="527"/>
      <c r="F17" s="85" t="s">
        <v>8</v>
      </c>
      <c r="G17" s="130" t="s">
        <v>32</v>
      </c>
      <c r="H17" s="85" t="s">
        <v>33</v>
      </c>
      <c r="I17" s="85" t="s">
        <v>34</v>
      </c>
      <c r="J17" s="86" t="s">
        <v>11</v>
      </c>
      <c r="K17" s="86" t="s">
        <v>13</v>
      </c>
      <c r="L17" s="84" t="s">
        <v>14</v>
      </c>
      <c r="M17" s="507" t="s">
        <v>35</v>
      </c>
      <c r="N17" s="508"/>
      <c r="O17" s="85" t="s">
        <v>36</v>
      </c>
      <c r="P17" s="85" t="s">
        <v>37</v>
      </c>
      <c r="Q17" s="85" t="s">
        <v>38</v>
      </c>
      <c r="R17" s="105" t="s">
        <v>39</v>
      </c>
      <c r="S17"/>
      <c r="T17"/>
    </row>
    <row r="18" spans="2:20" ht="15" customHeight="1" x14ac:dyDescent="0.2">
      <c r="C18" s="154" t="str">
        <f>+C7</f>
        <v>20X5</v>
      </c>
      <c r="D18" s="528"/>
      <c r="E18" s="529"/>
      <c r="F18" s="131"/>
      <c r="G18" s="132"/>
      <c r="H18" s="133"/>
      <c r="I18" s="134"/>
      <c r="J18" s="134"/>
      <c r="K18" s="134"/>
      <c r="L18" s="134"/>
      <c r="M18" s="530"/>
      <c r="N18" s="531"/>
      <c r="O18" s="135"/>
      <c r="P18" s="135"/>
      <c r="Q18" s="134"/>
      <c r="R18" s="110"/>
      <c r="S18"/>
      <c r="T18"/>
    </row>
    <row r="19" spans="2:20" ht="15" customHeight="1" x14ac:dyDescent="0.2">
      <c r="C19" s="136" t="s">
        <v>40</v>
      </c>
      <c r="D19" s="511" t="s">
        <v>23</v>
      </c>
      <c r="E19" s="512"/>
      <c r="F19" s="137" t="s">
        <v>18</v>
      </c>
      <c r="G19" s="138">
        <f t="shared" ref="G19:G24" si="3">-H19+I19+J19+K19+L19+R19-Q19</f>
        <v>3283</v>
      </c>
      <c r="H19" s="138">
        <v>67</v>
      </c>
      <c r="I19" s="138">
        <v>3350</v>
      </c>
      <c r="J19" s="138"/>
      <c r="K19" s="138"/>
      <c r="L19" s="138"/>
      <c r="M19" s="139"/>
      <c r="N19" s="140"/>
      <c r="O19" s="141"/>
      <c r="P19" s="116"/>
      <c r="Q19" s="138"/>
      <c r="R19" s="118"/>
      <c r="S19"/>
      <c r="T19"/>
    </row>
    <row r="20" spans="2:20" ht="15" customHeight="1" x14ac:dyDescent="0.2">
      <c r="C20" s="142" t="s">
        <v>41</v>
      </c>
      <c r="D20" s="511" t="s">
        <v>17</v>
      </c>
      <c r="E20" s="512"/>
      <c r="F20" s="137" t="s">
        <v>18</v>
      </c>
      <c r="G20" s="138">
        <f t="shared" si="3"/>
        <v>6540</v>
      </c>
      <c r="H20" s="138"/>
      <c r="I20" s="138">
        <v>6540</v>
      </c>
      <c r="J20" s="138"/>
      <c r="K20" s="138"/>
      <c r="L20" s="138"/>
      <c r="M20" s="517"/>
      <c r="N20" s="518"/>
      <c r="O20" s="141"/>
      <c r="P20" s="141"/>
      <c r="Q20" s="138"/>
      <c r="R20" s="118"/>
      <c r="S20"/>
      <c r="T20"/>
    </row>
    <row r="21" spans="2:20" ht="15" customHeight="1" x14ac:dyDescent="0.2">
      <c r="C21" s="142" t="s">
        <v>42</v>
      </c>
      <c r="D21" s="511" t="s">
        <v>43</v>
      </c>
      <c r="E21" s="512"/>
      <c r="F21" s="137"/>
      <c r="G21" s="138">
        <f t="shared" si="3"/>
        <v>24604.65</v>
      </c>
      <c r="H21" s="138"/>
      <c r="I21" s="138"/>
      <c r="J21" s="138">
        <v>21400</v>
      </c>
      <c r="K21" s="138">
        <f>ROUND(J21*5%,2)</f>
        <v>1070</v>
      </c>
      <c r="L21" s="138">
        <f>ROUND(J21*9.975%,2)</f>
        <v>2134.65</v>
      </c>
      <c r="M21" s="517"/>
      <c r="N21" s="518"/>
      <c r="O21" s="141"/>
      <c r="P21" s="141"/>
      <c r="Q21" s="138"/>
      <c r="R21" s="118"/>
      <c r="S21"/>
      <c r="T21"/>
    </row>
    <row r="22" spans="2:20" ht="15" customHeight="1" x14ac:dyDescent="0.2">
      <c r="C22" s="142" t="s">
        <v>44</v>
      </c>
      <c r="D22" s="511" t="s">
        <v>20</v>
      </c>
      <c r="E22" s="512"/>
      <c r="F22" s="137" t="s">
        <v>18</v>
      </c>
      <c r="G22" s="138">
        <f t="shared" si="3"/>
        <v>3692.22</v>
      </c>
      <c r="H22" s="138"/>
      <c r="I22" s="138">
        <v>3692.22</v>
      </c>
      <c r="J22" s="138"/>
      <c r="K22" s="138"/>
      <c r="L22" s="138"/>
      <c r="M22" s="139"/>
      <c r="N22" s="140"/>
      <c r="O22" s="141"/>
      <c r="P22" s="141"/>
      <c r="Q22" s="138"/>
      <c r="R22" s="118"/>
      <c r="S22"/>
      <c r="T22"/>
    </row>
    <row r="23" spans="2:20" ht="15" customHeight="1" x14ac:dyDescent="0.2">
      <c r="C23" s="142" t="s">
        <v>45</v>
      </c>
      <c r="D23" s="511" t="s">
        <v>46</v>
      </c>
      <c r="E23" s="512"/>
      <c r="F23" s="137"/>
      <c r="G23" s="138">
        <f t="shared" si="3"/>
        <v>7500</v>
      </c>
      <c r="H23" s="138"/>
      <c r="I23" s="138"/>
      <c r="J23" s="138"/>
      <c r="K23" s="138"/>
      <c r="L23" s="138"/>
      <c r="M23" s="139" t="s">
        <v>47</v>
      </c>
      <c r="N23" s="140"/>
      <c r="O23" s="141">
        <v>2050</v>
      </c>
      <c r="P23" s="143" t="s">
        <v>18</v>
      </c>
      <c r="Q23" s="138"/>
      <c r="R23" s="118">
        <v>7500</v>
      </c>
      <c r="S23"/>
      <c r="T23"/>
    </row>
    <row r="24" spans="2:20" ht="15" customHeight="1" x14ac:dyDescent="0.2">
      <c r="C24" s="142" t="s">
        <v>48</v>
      </c>
      <c r="D24" s="511" t="s">
        <v>43</v>
      </c>
      <c r="E24" s="512"/>
      <c r="F24" s="137"/>
      <c r="G24" s="138">
        <f t="shared" si="3"/>
        <v>30583.35</v>
      </c>
      <c r="H24" s="138"/>
      <c r="I24" s="138"/>
      <c r="J24" s="138">
        <v>26600</v>
      </c>
      <c r="K24" s="138">
        <f>ROUND(J24*5%,2)</f>
        <v>1330</v>
      </c>
      <c r="L24" s="138">
        <f>ROUND(J24*9.975%,2)</f>
        <v>2653.35</v>
      </c>
      <c r="M24" s="517"/>
      <c r="N24" s="518"/>
      <c r="O24" s="141"/>
      <c r="P24" s="141"/>
      <c r="Q24" s="138"/>
      <c r="R24" s="118"/>
      <c r="S24"/>
      <c r="T24"/>
    </row>
    <row r="25" spans="2:20" ht="15" customHeight="1" thickBot="1" x14ac:dyDescent="0.25">
      <c r="C25" s="142"/>
      <c r="D25" s="511"/>
      <c r="E25" s="512"/>
      <c r="F25" s="144"/>
      <c r="G25" s="98">
        <f t="shared" ref="G25:L25" si="4">SUM(G19:G24)</f>
        <v>76203.22</v>
      </c>
      <c r="H25" s="98">
        <f t="shared" si="4"/>
        <v>67</v>
      </c>
      <c r="I25" s="98">
        <f t="shared" si="4"/>
        <v>13582.22</v>
      </c>
      <c r="J25" s="98">
        <f t="shared" si="4"/>
        <v>48000</v>
      </c>
      <c r="K25" s="98">
        <f t="shared" si="4"/>
        <v>2400</v>
      </c>
      <c r="L25" s="98">
        <f t="shared" si="4"/>
        <v>4788</v>
      </c>
      <c r="M25" s="517"/>
      <c r="N25" s="518"/>
      <c r="O25" s="145"/>
      <c r="P25" s="145"/>
      <c r="Q25" s="98">
        <f>SUM(Q19:Q24)</f>
        <v>0</v>
      </c>
      <c r="R25" s="121">
        <f>SUM(R19:R24)</f>
        <v>7500</v>
      </c>
      <c r="S25"/>
      <c r="T25"/>
    </row>
    <row r="26" spans="2:20" ht="15" customHeight="1" thickTop="1" x14ac:dyDescent="0.2">
      <c r="C26" s="142"/>
      <c r="D26" s="511"/>
      <c r="E26" s="512"/>
      <c r="F26" s="146"/>
      <c r="G26" s="147" t="s">
        <v>49</v>
      </c>
      <c r="H26" s="147" t="s">
        <v>50</v>
      </c>
      <c r="I26" s="147" t="s">
        <v>25</v>
      </c>
      <c r="J26" s="147" t="s">
        <v>26</v>
      </c>
      <c r="K26" s="147" t="s">
        <v>28</v>
      </c>
      <c r="L26" s="147" t="s">
        <v>29</v>
      </c>
      <c r="M26" s="504"/>
      <c r="N26" s="505"/>
      <c r="O26" s="148"/>
      <c r="P26" s="148"/>
      <c r="Q26" s="146"/>
      <c r="R26" s="149"/>
      <c r="S26"/>
      <c r="T26"/>
    </row>
    <row r="27" spans="2:20" ht="15" customHeight="1" x14ac:dyDescent="0.2">
      <c r="C27" s="142"/>
      <c r="D27" s="511"/>
      <c r="E27" s="512"/>
      <c r="F27" s="150"/>
      <c r="G27" s="125" t="s">
        <v>18</v>
      </c>
      <c r="H27" s="125" t="s">
        <v>18</v>
      </c>
      <c r="I27" s="125" t="s">
        <v>18</v>
      </c>
      <c r="J27" s="125" t="s">
        <v>18</v>
      </c>
      <c r="K27" s="125" t="s">
        <v>18</v>
      </c>
      <c r="L27" s="125" t="s">
        <v>18</v>
      </c>
      <c r="M27" s="494"/>
      <c r="N27" s="495"/>
      <c r="O27" s="151"/>
      <c r="P27" s="152"/>
      <c r="Q27" s="125"/>
      <c r="R27" s="153"/>
      <c r="S27"/>
      <c r="T27"/>
    </row>
    <row r="28" spans="2:20" customFormat="1" ht="15" x14ac:dyDescent="0.2"/>
    <row r="29" spans="2:20" s="4" customFormat="1" ht="15" customHeight="1" x14ac:dyDescent="0.2">
      <c r="B29" s="10"/>
      <c r="C29" s="447" t="s">
        <v>51</v>
      </c>
      <c r="D29" s="447"/>
      <c r="E29" s="447"/>
      <c r="F29" s="447"/>
      <c r="G29" s="447"/>
      <c r="H29" s="447"/>
      <c r="I29" s="447"/>
      <c r="J29" s="447"/>
      <c r="K29" s="447"/>
      <c r="L29" s="447"/>
      <c r="M29" s="447"/>
      <c r="N29" s="447"/>
      <c r="O29" s="447"/>
      <c r="P29" s="447"/>
      <c r="Q29" s="447"/>
      <c r="R29" s="7" t="s">
        <v>5</v>
      </c>
      <c r="S29" s="10"/>
      <c r="T29" s="10"/>
    </row>
    <row r="30" spans="2:20" s="4" customFormat="1" ht="45" customHeight="1" x14ac:dyDescent="0.2">
      <c r="B30" s="10"/>
      <c r="C30" s="104" t="s">
        <v>6</v>
      </c>
      <c r="D30" s="507" t="s">
        <v>52</v>
      </c>
      <c r="E30" s="508"/>
      <c r="F30" s="85" t="s">
        <v>8</v>
      </c>
      <c r="G30" s="85" t="s">
        <v>9</v>
      </c>
      <c r="H30" s="85" t="s">
        <v>53</v>
      </c>
      <c r="I30" s="85" t="s">
        <v>54</v>
      </c>
      <c r="J30" s="85" t="s">
        <v>55</v>
      </c>
      <c r="K30" s="85" t="s">
        <v>56</v>
      </c>
      <c r="L30" s="85" t="s">
        <v>57</v>
      </c>
      <c r="M30" s="507" t="s">
        <v>35</v>
      </c>
      <c r="N30" s="508"/>
      <c r="O30" s="85" t="s">
        <v>36</v>
      </c>
      <c r="P30" s="85" t="s">
        <v>37</v>
      </c>
      <c r="Q30" s="85" t="s">
        <v>38</v>
      </c>
      <c r="R30" s="106" t="s">
        <v>39</v>
      </c>
      <c r="S30" s="10"/>
      <c r="T30" s="10"/>
    </row>
    <row r="31" spans="2:20" s="4" customFormat="1" ht="15" customHeight="1" x14ac:dyDescent="0.2">
      <c r="B31" s="10"/>
      <c r="C31" s="180" t="str">
        <f>+C18</f>
        <v>20X5</v>
      </c>
      <c r="D31" s="513"/>
      <c r="E31" s="514"/>
      <c r="F31" s="155"/>
      <c r="G31" s="156"/>
      <c r="H31" s="157"/>
      <c r="I31" s="158"/>
      <c r="J31" s="158"/>
      <c r="K31" s="158"/>
      <c r="L31" s="158"/>
      <c r="M31" s="515"/>
      <c r="N31" s="516"/>
      <c r="O31" s="159"/>
      <c r="P31" s="160"/>
      <c r="Q31" s="161"/>
      <c r="R31" s="162"/>
      <c r="S31" s="10"/>
      <c r="T31" s="10"/>
    </row>
    <row r="32" spans="2:20" s="4" customFormat="1" ht="15" customHeight="1" x14ac:dyDescent="0.2">
      <c r="B32" s="10"/>
      <c r="C32" s="90" t="s">
        <v>58</v>
      </c>
      <c r="D32" s="502" t="s">
        <v>59</v>
      </c>
      <c r="E32" s="503"/>
      <c r="F32" s="91" t="s">
        <v>18</v>
      </c>
      <c r="G32" s="92" t="s">
        <v>60</v>
      </c>
      <c r="H32" s="163">
        <f t="shared" ref="H32" si="5">+I32-J32+K32+L32+Q32-R32</f>
        <v>-629.88</v>
      </c>
      <c r="I32" s="164"/>
      <c r="J32" s="164">
        <v>547.84</v>
      </c>
      <c r="K32" s="163">
        <f>-ROUND(J32*5%,2)</f>
        <v>-27.39</v>
      </c>
      <c r="L32" s="163">
        <f>-ROUND(J32*9.975%,2)</f>
        <v>-54.65</v>
      </c>
      <c r="M32" s="509"/>
      <c r="N32" s="510"/>
      <c r="O32" s="165"/>
      <c r="P32" s="166"/>
      <c r="Q32" s="167"/>
      <c r="R32" s="168"/>
      <c r="S32" s="10"/>
      <c r="T32" s="10"/>
    </row>
    <row r="33" spans="2:20" s="4" customFormat="1" ht="15" customHeight="1" x14ac:dyDescent="0.2">
      <c r="B33" s="10"/>
      <c r="C33" s="90" t="s">
        <v>61</v>
      </c>
      <c r="D33" s="502" t="s">
        <v>62</v>
      </c>
      <c r="E33" s="503"/>
      <c r="F33" s="91" t="s">
        <v>18</v>
      </c>
      <c r="G33" s="92">
        <v>114455</v>
      </c>
      <c r="H33" s="163">
        <f>+I33-J33+K33+L33+Q33-R33</f>
        <v>18773.350000000002</v>
      </c>
      <c r="I33" s="163">
        <v>16328.2</v>
      </c>
      <c r="J33" s="163"/>
      <c r="K33" s="163">
        <f>ROUND(I33*5%,2)</f>
        <v>816.41</v>
      </c>
      <c r="L33" s="163">
        <f>ROUND(I33*9.975%,2)</f>
        <v>1628.74</v>
      </c>
      <c r="M33" s="509"/>
      <c r="N33" s="510"/>
      <c r="O33" s="165"/>
      <c r="P33" s="166"/>
      <c r="Q33" s="167"/>
      <c r="R33" s="168"/>
      <c r="S33" s="10"/>
      <c r="T33" s="10"/>
    </row>
    <row r="34" spans="2:20" s="4" customFormat="1" ht="15" customHeight="1" x14ac:dyDescent="0.2">
      <c r="B34" s="10"/>
      <c r="C34" s="169" t="s">
        <v>63</v>
      </c>
      <c r="D34" s="502" t="s">
        <v>64</v>
      </c>
      <c r="E34" s="503"/>
      <c r="F34" s="170" t="s">
        <v>18</v>
      </c>
      <c r="G34" s="171">
        <v>157</v>
      </c>
      <c r="H34" s="163">
        <f t="shared" ref="H34:H36" si="6">+I34-J34+K34+L34+Q34-R34</f>
        <v>1509.31</v>
      </c>
      <c r="I34" s="164"/>
      <c r="J34" s="164"/>
      <c r="K34" s="163">
        <f>ROUND(Q34*5%,2)</f>
        <v>65.64</v>
      </c>
      <c r="L34" s="163">
        <f>ROUND(Q34*9.975%,2)</f>
        <v>130.94</v>
      </c>
      <c r="M34" s="509" t="s">
        <v>65</v>
      </c>
      <c r="N34" s="510"/>
      <c r="O34" s="172">
        <v>1200</v>
      </c>
      <c r="P34" s="116" t="s">
        <v>18</v>
      </c>
      <c r="Q34" s="164">
        <v>1312.73</v>
      </c>
      <c r="R34" s="173"/>
      <c r="S34" s="10"/>
      <c r="T34" s="10"/>
    </row>
    <row r="35" spans="2:20" s="4" customFormat="1" ht="15" customHeight="1" x14ac:dyDescent="0.2">
      <c r="B35" s="10"/>
      <c r="C35" s="95" t="s">
        <v>66</v>
      </c>
      <c r="D35" s="502" t="s">
        <v>59</v>
      </c>
      <c r="E35" s="503"/>
      <c r="F35" s="96" t="s">
        <v>18</v>
      </c>
      <c r="G35" s="97">
        <v>2517</v>
      </c>
      <c r="H35" s="163">
        <f t="shared" si="6"/>
        <v>16136.960000000001</v>
      </c>
      <c r="I35" s="163">
        <v>14035.19</v>
      </c>
      <c r="J35" s="163"/>
      <c r="K35" s="163">
        <f t="shared" ref="K35:K36" si="7">ROUND(I35*5%,2)</f>
        <v>701.76</v>
      </c>
      <c r="L35" s="163">
        <f t="shared" ref="L35:L36" si="8">ROUND(I35*9.975%,2)</f>
        <v>1400.01</v>
      </c>
      <c r="M35" s="509"/>
      <c r="N35" s="510"/>
      <c r="O35" s="174"/>
      <c r="P35" s="112"/>
      <c r="Q35" s="113"/>
      <c r="R35" s="175"/>
      <c r="S35" s="10"/>
      <c r="T35" s="10"/>
    </row>
    <row r="36" spans="2:20" s="4" customFormat="1" ht="15" customHeight="1" x14ac:dyDescent="0.2">
      <c r="B36" s="10"/>
      <c r="C36" s="95" t="s">
        <v>45</v>
      </c>
      <c r="D36" s="502" t="s">
        <v>67</v>
      </c>
      <c r="E36" s="503"/>
      <c r="F36" s="96" t="s">
        <v>18</v>
      </c>
      <c r="G36" s="97">
        <v>997</v>
      </c>
      <c r="H36" s="163">
        <f t="shared" si="6"/>
        <v>17413.939999999999</v>
      </c>
      <c r="I36" s="163">
        <v>15145.85</v>
      </c>
      <c r="J36" s="163"/>
      <c r="K36" s="163">
        <f t="shared" si="7"/>
        <v>757.29</v>
      </c>
      <c r="L36" s="163">
        <f t="shared" si="8"/>
        <v>1510.8</v>
      </c>
      <c r="M36" s="509"/>
      <c r="N36" s="510"/>
      <c r="O36" s="172"/>
      <c r="P36" s="116"/>
      <c r="Q36" s="164"/>
      <c r="R36" s="173"/>
      <c r="S36" s="10"/>
      <c r="T36" s="10"/>
    </row>
    <row r="37" spans="2:20" s="4" customFormat="1" ht="15" customHeight="1" thickBot="1" x14ac:dyDescent="0.25">
      <c r="B37" s="10"/>
      <c r="C37" s="95"/>
      <c r="D37" s="502"/>
      <c r="E37" s="503"/>
      <c r="F37" s="176"/>
      <c r="G37" s="176"/>
      <c r="H37" s="98">
        <f>SUM(H32:H36)</f>
        <v>53203.680000000008</v>
      </c>
      <c r="I37" s="98">
        <f>SUM(I32:I36)</f>
        <v>45509.24</v>
      </c>
      <c r="J37" s="98">
        <f>SUM(J32:J36)</f>
        <v>547.84</v>
      </c>
      <c r="K37" s="98">
        <f>SUM(K32:K36)</f>
        <v>2313.71</v>
      </c>
      <c r="L37" s="98">
        <f>SUM(L32:L36)</f>
        <v>4615.84</v>
      </c>
      <c r="M37" s="509"/>
      <c r="N37" s="510"/>
      <c r="O37" s="174"/>
      <c r="P37" s="112"/>
      <c r="Q37" s="98">
        <f>SUM(Q31:Q36)</f>
        <v>1312.73</v>
      </c>
      <c r="R37" s="121">
        <f>SUM(R31:R36)</f>
        <v>0</v>
      </c>
      <c r="S37" s="10"/>
      <c r="T37" s="10"/>
    </row>
    <row r="38" spans="2:20" s="4" customFormat="1" ht="15" customHeight="1" thickTop="1" x14ac:dyDescent="0.2">
      <c r="B38" s="10"/>
      <c r="C38" s="95"/>
      <c r="D38" s="502"/>
      <c r="E38" s="503"/>
      <c r="F38" s="176"/>
      <c r="G38" s="176"/>
      <c r="H38" s="116" t="s">
        <v>68</v>
      </c>
      <c r="I38" s="116" t="s">
        <v>69</v>
      </c>
      <c r="J38" s="116" t="s">
        <v>70</v>
      </c>
      <c r="K38" s="116" t="s">
        <v>71</v>
      </c>
      <c r="L38" s="116" t="s">
        <v>72</v>
      </c>
      <c r="M38" s="504"/>
      <c r="N38" s="505"/>
      <c r="O38" s="177"/>
      <c r="P38" s="123"/>
      <c r="Q38" s="116"/>
      <c r="R38" s="178"/>
      <c r="S38" s="10"/>
      <c r="T38" s="10"/>
    </row>
    <row r="39" spans="2:20" s="4" customFormat="1" ht="15" customHeight="1" x14ac:dyDescent="0.2">
      <c r="B39" s="10"/>
      <c r="C39" s="95"/>
      <c r="D39" s="502"/>
      <c r="E39" s="503"/>
      <c r="F39" s="179"/>
      <c r="G39" s="179"/>
      <c r="H39" s="125" t="s">
        <v>18</v>
      </c>
      <c r="I39" s="125" t="s">
        <v>18</v>
      </c>
      <c r="J39" s="125" t="s">
        <v>18</v>
      </c>
      <c r="K39" s="125" t="s">
        <v>18</v>
      </c>
      <c r="L39" s="125" t="s">
        <v>18</v>
      </c>
      <c r="M39" s="494"/>
      <c r="N39" s="495"/>
      <c r="O39" s="151"/>
      <c r="P39" s="152"/>
      <c r="Q39" s="125"/>
      <c r="R39" s="153"/>
      <c r="S39" s="10"/>
      <c r="T39" s="10"/>
    </row>
    <row r="40" spans="2:20" customFormat="1" ht="15" x14ac:dyDescent="0.2"/>
    <row r="41" spans="2:20" s="10" customFormat="1" ht="15" x14ac:dyDescent="0.2">
      <c r="B41" s="11"/>
      <c r="C41" s="506" t="s">
        <v>73</v>
      </c>
      <c r="D41" s="506"/>
      <c r="E41" s="506"/>
      <c r="F41" s="506"/>
      <c r="G41" s="506"/>
      <c r="H41" s="506"/>
      <c r="I41" s="506"/>
      <c r="J41" s="506"/>
      <c r="K41" s="506"/>
      <c r="L41" s="506"/>
      <c r="M41" s="506"/>
      <c r="N41" s="506"/>
      <c r="O41" s="506"/>
      <c r="P41" s="506"/>
      <c r="Q41" s="506"/>
      <c r="R41" s="506"/>
      <c r="S41" s="12" t="s">
        <v>5</v>
      </c>
    </row>
    <row r="42" spans="2:20" s="10" customFormat="1" ht="45" customHeight="1" x14ac:dyDescent="0.2">
      <c r="C42" s="104" t="s">
        <v>6</v>
      </c>
      <c r="D42" s="507" t="s">
        <v>74</v>
      </c>
      <c r="E42" s="508"/>
      <c r="F42" s="85" t="s">
        <v>75</v>
      </c>
      <c r="G42" s="85" t="s">
        <v>8</v>
      </c>
      <c r="H42" s="85" t="s">
        <v>76</v>
      </c>
      <c r="I42" s="85" t="s">
        <v>77</v>
      </c>
      <c r="J42" s="85" t="s">
        <v>78</v>
      </c>
      <c r="K42" s="85" t="s">
        <v>54</v>
      </c>
      <c r="L42" s="85" t="s">
        <v>56</v>
      </c>
      <c r="M42" s="85" t="s">
        <v>57</v>
      </c>
      <c r="N42" s="507" t="s">
        <v>35</v>
      </c>
      <c r="O42" s="508"/>
      <c r="P42" s="85" t="s">
        <v>79</v>
      </c>
      <c r="Q42" s="85" t="s">
        <v>37</v>
      </c>
      <c r="R42" s="85" t="s">
        <v>38</v>
      </c>
      <c r="S42" s="106" t="s">
        <v>39</v>
      </c>
    </row>
    <row r="43" spans="2:20" s="10" customFormat="1" ht="15" x14ac:dyDescent="0.2">
      <c r="C43" s="128" t="str">
        <f>+C31</f>
        <v>20X5</v>
      </c>
      <c r="D43" s="498"/>
      <c r="E43" s="499"/>
      <c r="F43" s="107"/>
      <c r="G43" s="107"/>
      <c r="H43" s="108"/>
      <c r="I43" s="109"/>
      <c r="J43" s="108"/>
      <c r="K43" s="108"/>
      <c r="L43" s="108"/>
      <c r="M43" s="108"/>
      <c r="N43" s="500"/>
      <c r="O43" s="501"/>
      <c r="P43" s="107"/>
      <c r="Q43" s="107"/>
      <c r="R43" s="108"/>
      <c r="S43" s="110"/>
    </row>
    <row r="44" spans="2:20" s="10" customFormat="1" ht="15" x14ac:dyDescent="0.2">
      <c r="C44" s="111" t="s">
        <v>80</v>
      </c>
      <c r="D44" s="490" t="s">
        <v>81</v>
      </c>
      <c r="E44" s="491"/>
      <c r="F44" s="112">
        <v>464</v>
      </c>
      <c r="G44" s="112"/>
      <c r="H44" s="113">
        <f>-I44+J44+K44+L44+M44+R44-S44</f>
        <v>2529.4499999999998</v>
      </c>
      <c r="I44" s="113"/>
      <c r="J44" s="113"/>
      <c r="K44" s="113"/>
      <c r="L44" s="113">
        <f>ROUND(R44*5%,2)</f>
        <v>110</v>
      </c>
      <c r="M44" s="113">
        <f>ROUND(R44*9.975%,2)</f>
        <v>219.45</v>
      </c>
      <c r="N44" s="494" t="s">
        <v>82</v>
      </c>
      <c r="O44" s="495">
        <v>5410</v>
      </c>
      <c r="P44" s="112">
        <v>5410</v>
      </c>
      <c r="Q44" s="116" t="s">
        <v>18</v>
      </c>
      <c r="R44" s="113">
        <v>2200</v>
      </c>
      <c r="S44" s="117"/>
    </row>
    <row r="45" spans="2:20" s="10" customFormat="1" ht="15" x14ac:dyDescent="0.2">
      <c r="C45" s="111" t="s">
        <v>83</v>
      </c>
      <c r="D45" s="490" t="s">
        <v>84</v>
      </c>
      <c r="E45" s="491"/>
      <c r="F45" s="112">
        <v>465</v>
      </c>
      <c r="G45" s="112"/>
      <c r="H45" s="113">
        <f>-I45+J45+K45+L45+M45+R45-S45-S46</f>
        <v>3300</v>
      </c>
      <c r="I45" s="113"/>
      <c r="J45" s="113"/>
      <c r="K45" s="113"/>
      <c r="L45" s="113"/>
      <c r="M45" s="113"/>
      <c r="N45" s="494" t="s">
        <v>85</v>
      </c>
      <c r="O45" s="495">
        <v>5410</v>
      </c>
      <c r="P45" s="112">
        <v>1210</v>
      </c>
      <c r="Q45" s="116" t="s">
        <v>18</v>
      </c>
      <c r="R45" s="113">
        <v>3300</v>
      </c>
      <c r="S45" s="117"/>
    </row>
    <row r="46" spans="2:20" s="10" customFormat="1" ht="15" x14ac:dyDescent="0.2">
      <c r="C46" s="111" t="s">
        <v>86</v>
      </c>
      <c r="D46" s="490" t="s">
        <v>87</v>
      </c>
      <c r="E46" s="491"/>
      <c r="F46" s="112">
        <v>466</v>
      </c>
      <c r="G46" s="112" t="s">
        <v>18</v>
      </c>
      <c r="H46" s="113">
        <f t="shared" ref="H46:H47" si="9">-I46+J46+K46+L46+M46+R46-S46</f>
        <v>22197</v>
      </c>
      <c r="I46" s="113">
        <v>453</v>
      </c>
      <c r="J46" s="113">
        <v>22650</v>
      </c>
      <c r="K46" s="113"/>
      <c r="L46" s="113"/>
      <c r="M46" s="113"/>
      <c r="N46" s="494"/>
      <c r="O46" s="495"/>
      <c r="P46" s="112"/>
      <c r="Q46" s="116"/>
      <c r="R46" s="113"/>
      <c r="S46" s="117"/>
    </row>
    <row r="47" spans="2:20" s="10" customFormat="1" ht="15" x14ac:dyDescent="0.2">
      <c r="C47" s="111" t="s">
        <v>88</v>
      </c>
      <c r="D47" s="490" t="s">
        <v>89</v>
      </c>
      <c r="E47" s="491"/>
      <c r="F47" s="112">
        <v>467</v>
      </c>
      <c r="G47" s="112" t="s">
        <v>18</v>
      </c>
      <c r="H47" s="113">
        <f t="shared" si="9"/>
        <v>2058</v>
      </c>
      <c r="I47" s="113">
        <v>42</v>
      </c>
      <c r="J47" s="113">
        <v>2100</v>
      </c>
      <c r="K47" s="113"/>
      <c r="L47" s="113"/>
      <c r="M47" s="113"/>
      <c r="N47" s="494"/>
      <c r="O47" s="495"/>
      <c r="P47" s="112"/>
      <c r="Q47" s="116"/>
      <c r="R47" s="113"/>
      <c r="S47" s="118"/>
    </row>
    <row r="48" spans="2:20" s="10" customFormat="1" ht="15" x14ac:dyDescent="0.2">
      <c r="C48" s="111" t="s">
        <v>90</v>
      </c>
      <c r="D48" s="490" t="s">
        <v>91</v>
      </c>
      <c r="E48" s="491"/>
      <c r="F48" s="112">
        <v>468</v>
      </c>
      <c r="G48" s="112"/>
      <c r="H48" s="113">
        <f>-I48+J48+K48+L48+M48+R48-S48</f>
        <v>832</v>
      </c>
      <c r="I48" s="113"/>
      <c r="J48" s="113"/>
      <c r="K48" s="113"/>
      <c r="L48" s="113"/>
      <c r="M48" s="113"/>
      <c r="N48" s="114" t="s">
        <v>92</v>
      </c>
      <c r="O48" s="115"/>
      <c r="P48" s="112">
        <v>5300</v>
      </c>
      <c r="Q48" s="116" t="s">
        <v>18</v>
      </c>
      <c r="R48" s="113">
        <v>832</v>
      </c>
      <c r="S48" s="117"/>
    </row>
    <row r="49" spans="3:19" s="10" customFormat="1" ht="15" customHeight="1" x14ac:dyDescent="0.2">
      <c r="C49" s="111" t="s">
        <v>90</v>
      </c>
      <c r="D49" s="490" t="s">
        <v>93</v>
      </c>
      <c r="E49" s="491"/>
      <c r="F49" s="112">
        <v>469</v>
      </c>
      <c r="G49" s="112"/>
      <c r="H49" s="113">
        <f>-I49+J49+K49+L49+M49+R49-S49</f>
        <v>910</v>
      </c>
      <c r="I49" s="113"/>
      <c r="J49" s="113"/>
      <c r="K49" s="113"/>
      <c r="L49" s="113"/>
      <c r="M49" s="113"/>
      <c r="N49" s="114" t="s">
        <v>92</v>
      </c>
      <c r="O49" s="115"/>
      <c r="P49" s="112">
        <v>5300</v>
      </c>
      <c r="Q49" s="116" t="s">
        <v>18</v>
      </c>
      <c r="R49" s="113">
        <v>910</v>
      </c>
      <c r="S49" s="117"/>
    </row>
    <row r="50" spans="3:19" s="10" customFormat="1" ht="15" x14ac:dyDescent="0.2">
      <c r="C50" s="111" t="s">
        <v>90</v>
      </c>
      <c r="D50" s="490" t="s">
        <v>94</v>
      </c>
      <c r="E50" s="491"/>
      <c r="F50" s="112">
        <v>470</v>
      </c>
      <c r="G50" s="112"/>
      <c r="H50" s="113">
        <f>-I50+J50+K50+L50+M50+R50-S50</f>
        <v>875</v>
      </c>
      <c r="I50" s="113"/>
      <c r="J50" s="113"/>
      <c r="K50" s="113"/>
      <c r="L50" s="113"/>
      <c r="M50" s="113"/>
      <c r="N50" s="114" t="s">
        <v>92</v>
      </c>
      <c r="O50" s="115"/>
      <c r="P50" s="112">
        <v>5300</v>
      </c>
      <c r="Q50" s="116" t="s">
        <v>18</v>
      </c>
      <c r="R50" s="113">
        <v>875</v>
      </c>
      <c r="S50" s="117"/>
    </row>
    <row r="51" spans="3:19" s="10" customFormat="1" ht="15" x14ac:dyDescent="0.2">
      <c r="C51" s="111" t="s">
        <v>95</v>
      </c>
      <c r="D51" s="490" t="s">
        <v>96</v>
      </c>
      <c r="E51" s="491"/>
      <c r="F51" s="112">
        <v>471</v>
      </c>
      <c r="G51" s="112"/>
      <c r="H51" s="113">
        <f>-I51+J51+K51+L51+M51+R51-S51</f>
        <v>323.35000000000002</v>
      </c>
      <c r="I51" s="113"/>
      <c r="J51" s="113"/>
      <c r="K51" s="113"/>
      <c r="L51" s="113">
        <f>ROUND(R51*5%,2)</f>
        <v>14.06</v>
      </c>
      <c r="M51" s="113">
        <f>ROUND(R51*9.975%,2)</f>
        <v>28.05</v>
      </c>
      <c r="N51" s="494" t="s">
        <v>97</v>
      </c>
      <c r="O51" s="495">
        <v>5410</v>
      </c>
      <c r="P51" s="112">
        <v>5130</v>
      </c>
      <c r="Q51" s="116" t="s">
        <v>18</v>
      </c>
      <c r="R51" s="113">
        <v>281.24</v>
      </c>
      <c r="S51" s="117"/>
    </row>
    <row r="52" spans="3:19" s="10" customFormat="1" ht="15" x14ac:dyDescent="0.2">
      <c r="C52" s="111" t="s">
        <v>42</v>
      </c>
      <c r="D52" s="490" t="s">
        <v>98</v>
      </c>
      <c r="E52" s="491"/>
      <c r="F52" s="112">
        <v>472</v>
      </c>
      <c r="G52" s="112"/>
      <c r="H52" s="113">
        <f>+R53+R55-S52-S54</f>
        <v>4515</v>
      </c>
      <c r="I52" s="113"/>
      <c r="J52" s="113"/>
      <c r="K52" s="113"/>
      <c r="L52" s="113"/>
      <c r="M52" s="113"/>
      <c r="N52" s="114" t="s">
        <v>99</v>
      </c>
      <c r="O52" s="115"/>
      <c r="P52" s="112">
        <v>1105</v>
      </c>
      <c r="Q52" s="116" t="s">
        <v>18</v>
      </c>
      <c r="R52" s="113"/>
      <c r="S52" s="118">
        <v>4220</v>
      </c>
    </row>
    <row r="53" spans="3:19" s="10" customFormat="1" ht="15" x14ac:dyDescent="0.2">
      <c r="C53" s="111"/>
      <c r="D53" s="490"/>
      <c r="E53" s="491"/>
      <c r="F53" s="112"/>
      <c r="G53" s="112"/>
      <c r="H53" s="113"/>
      <c r="I53" s="113"/>
      <c r="J53" s="113"/>
      <c r="K53" s="113"/>
      <c r="L53" s="113"/>
      <c r="M53" s="113"/>
      <c r="N53" s="114" t="s">
        <v>100</v>
      </c>
      <c r="O53" s="115"/>
      <c r="P53" s="112">
        <v>2305</v>
      </c>
      <c r="Q53" s="116" t="s">
        <v>18</v>
      </c>
      <c r="R53" s="113">
        <v>4603</v>
      </c>
      <c r="S53" s="118"/>
    </row>
    <row r="54" spans="3:19" s="10" customFormat="1" ht="15" x14ac:dyDescent="0.2">
      <c r="C54" s="111"/>
      <c r="D54" s="490"/>
      <c r="E54" s="491"/>
      <c r="F54" s="112"/>
      <c r="G54" s="112"/>
      <c r="H54" s="113"/>
      <c r="I54" s="113"/>
      <c r="J54" s="113"/>
      <c r="K54" s="113"/>
      <c r="L54" s="113"/>
      <c r="M54" s="113"/>
      <c r="N54" s="114" t="s">
        <v>101</v>
      </c>
      <c r="O54" s="115"/>
      <c r="P54" s="112">
        <v>1110</v>
      </c>
      <c r="Q54" s="116" t="s">
        <v>18</v>
      </c>
      <c r="R54" s="113"/>
      <c r="S54" s="118">
        <v>2200</v>
      </c>
    </row>
    <row r="55" spans="3:19" s="10" customFormat="1" ht="15" x14ac:dyDescent="0.2">
      <c r="C55" s="111"/>
      <c r="D55" s="490"/>
      <c r="E55" s="491"/>
      <c r="F55" s="112"/>
      <c r="G55" s="112"/>
      <c r="H55" s="113"/>
      <c r="I55" s="113"/>
      <c r="J55" s="113"/>
      <c r="K55" s="113"/>
      <c r="L55" s="113"/>
      <c r="M55" s="113"/>
      <c r="N55" s="114" t="s">
        <v>102</v>
      </c>
      <c r="O55" s="115"/>
      <c r="P55" s="112">
        <v>2310</v>
      </c>
      <c r="Q55" s="116" t="s">
        <v>18</v>
      </c>
      <c r="R55" s="113">
        <v>6332</v>
      </c>
      <c r="S55" s="118"/>
    </row>
    <row r="56" spans="3:19" s="10" customFormat="1" ht="15" x14ac:dyDescent="0.2">
      <c r="C56" s="111" t="s">
        <v>103</v>
      </c>
      <c r="D56" s="490" t="s">
        <v>104</v>
      </c>
      <c r="E56" s="491"/>
      <c r="F56" s="112">
        <v>473</v>
      </c>
      <c r="G56" s="112" t="s">
        <v>18</v>
      </c>
      <c r="H56" s="113">
        <f t="shared" ref="H56" si="10">-I56+J56+K56+L56+M56+R56-S56</f>
        <v>17232.12</v>
      </c>
      <c r="I56" s="113"/>
      <c r="J56" s="113">
        <v>17232.12</v>
      </c>
      <c r="K56" s="113"/>
      <c r="L56" s="113"/>
      <c r="M56" s="113"/>
      <c r="N56" s="114"/>
      <c r="O56" s="115"/>
      <c r="P56" s="112"/>
      <c r="Q56" s="116"/>
      <c r="R56" s="113"/>
      <c r="S56" s="118"/>
    </row>
    <row r="57" spans="3:19" s="10" customFormat="1" ht="15" x14ac:dyDescent="0.2">
      <c r="C57" s="111" t="s">
        <v>105</v>
      </c>
      <c r="D57" s="490" t="s">
        <v>106</v>
      </c>
      <c r="E57" s="491"/>
      <c r="F57" s="112">
        <v>474</v>
      </c>
      <c r="G57" s="112"/>
      <c r="H57" s="113">
        <v>885.82</v>
      </c>
      <c r="I57" s="113"/>
      <c r="J57" s="113"/>
      <c r="K57" s="113"/>
      <c r="L57" s="113">
        <f>ROUND(R57*5%,2)</f>
        <v>38.520000000000003</v>
      </c>
      <c r="M57" s="113">
        <f>ROUND(R57*9.975%,2)</f>
        <v>76.849999999999994</v>
      </c>
      <c r="N57" s="494" t="s">
        <v>107</v>
      </c>
      <c r="O57" s="495">
        <v>5410</v>
      </c>
      <c r="P57" s="112">
        <v>5420</v>
      </c>
      <c r="Q57" s="116" t="s">
        <v>18</v>
      </c>
      <c r="R57" s="113">
        <v>770.45</v>
      </c>
      <c r="S57" s="117"/>
    </row>
    <row r="58" spans="3:19" s="10" customFormat="1" ht="15" x14ac:dyDescent="0.2">
      <c r="C58" s="111" t="s">
        <v>108</v>
      </c>
      <c r="D58" s="490" t="s">
        <v>109</v>
      </c>
      <c r="E58" s="491"/>
      <c r="F58" s="112"/>
      <c r="G58" s="112"/>
      <c r="H58" s="113">
        <f t="shared" ref="H58:H59" si="11">-I58+J58+K58+L58+M58+R58-S58</f>
        <v>5000</v>
      </c>
      <c r="I58" s="113"/>
      <c r="J58" s="113"/>
      <c r="K58" s="113"/>
      <c r="L58" s="113"/>
      <c r="M58" s="113"/>
      <c r="N58" s="114" t="s">
        <v>47</v>
      </c>
      <c r="O58" s="115"/>
      <c r="P58" s="112">
        <v>2050</v>
      </c>
      <c r="Q58" s="116" t="s">
        <v>18</v>
      </c>
      <c r="R58" s="113">
        <v>5000</v>
      </c>
      <c r="S58" s="118"/>
    </row>
    <row r="59" spans="3:19" s="10" customFormat="1" ht="15" x14ac:dyDescent="0.2">
      <c r="C59" s="111" t="s">
        <v>110</v>
      </c>
      <c r="D59" s="490" t="s">
        <v>111</v>
      </c>
      <c r="E59" s="491"/>
      <c r="F59" s="112">
        <v>475</v>
      </c>
      <c r="G59" s="112" t="s">
        <v>18</v>
      </c>
      <c r="H59" s="113">
        <f t="shared" si="11"/>
        <v>8150</v>
      </c>
      <c r="I59" s="113"/>
      <c r="J59" s="113">
        <v>8150</v>
      </c>
      <c r="K59" s="113"/>
      <c r="L59" s="113"/>
      <c r="M59" s="113"/>
      <c r="N59" s="114"/>
      <c r="O59" s="115"/>
      <c r="P59" s="112"/>
      <c r="Q59" s="116"/>
      <c r="R59" s="113"/>
      <c r="S59" s="118"/>
    </row>
    <row r="60" spans="3:19" s="10" customFormat="1" ht="15" x14ac:dyDescent="0.2">
      <c r="C60" s="111" t="s">
        <v>112</v>
      </c>
      <c r="D60" s="490" t="s">
        <v>91</v>
      </c>
      <c r="E60" s="491"/>
      <c r="F60" s="112">
        <v>476</v>
      </c>
      <c r="G60" s="112"/>
      <c r="H60" s="113">
        <f>-I60+J60+K60+L60+M60+R60-S60</f>
        <v>875</v>
      </c>
      <c r="I60" s="113"/>
      <c r="J60" s="113"/>
      <c r="K60" s="113"/>
      <c r="L60" s="113"/>
      <c r="M60" s="113"/>
      <c r="N60" s="114" t="s">
        <v>92</v>
      </c>
      <c r="O60" s="115"/>
      <c r="P60" s="112">
        <v>5300</v>
      </c>
      <c r="Q60" s="116" t="s">
        <v>18</v>
      </c>
      <c r="R60" s="113">
        <v>875</v>
      </c>
      <c r="S60" s="117"/>
    </row>
    <row r="61" spans="3:19" s="10" customFormat="1" ht="15" x14ac:dyDescent="0.2">
      <c r="C61" s="111" t="s">
        <v>112</v>
      </c>
      <c r="D61" s="490" t="s">
        <v>93</v>
      </c>
      <c r="E61" s="491"/>
      <c r="F61" s="112">
        <v>477</v>
      </c>
      <c r="G61" s="112"/>
      <c r="H61" s="113">
        <f t="shared" ref="H61:H64" si="12">-I61+J61+K61+L61+M61+R61-S61</f>
        <v>905</v>
      </c>
      <c r="I61" s="113"/>
      <c r="J61" s="113"/>
      <c r="K61" s="113"/>
      <c r="L61" s="113"/>
      <c r="M61" s="113"/>
      <c r="N61" s="114" t="s">
        <v>92</v>
      </c>
      <c r="O61" s="115"/>
      <c r="P61" s="112">
        <v>5300</v>
      </c>
      <c r="Q61" s="116" t="s">
        <v>18</v>
      </c>
      <c r="R61" s="113">
        <v>905</v>
      </c>
      <c r="S61" s="118"/>
    </row>
    <row r="62" spans="3:19" s="10" customFormat="1" ht="15" x14ac:dyDescent="0.2">
      <c r="C62" s="111" t="s">
        <v>112</v>
      </c>
      <c r="D62" s="490" t="s">
        <v>94</v>
      </c>
      <c r="E62" s="491"/>
      <c r="F62" s="112">
        <v>478</v>
      </c>
      <c r="G62" s="112"/>
      <c r="H62" s="113">
        <f t="shared" si="12"/>
        <v>930</v>
      </c>
      <c r="I62" s="113"/>
      <c r="J62" s="113"/>
      <c r="K62" s="113"/>
      <c r="L62" s="113"/>
      <c r="M62" s="113"/>
      <c r="N62" s="114" t="s">
        <v>92</v>
      </c>
      <c r="O62" s="115"/>
      <c r="P62" s="112">
        <v>5300</v>
      </c>
      <c r="Q62" s="116" t="s">
        <v>18</v>
      </c>
      <c r="R62" s="113">
        <v>930</v>
      </c>
      <c r="S62" s="118"/>
    </row>
    <row r="63" spans="3:19" s="10" customFormat="1" ht="15" x14ac:dyDescent="0.2">
      <c r="C63" s="111" t="s">
        <v>112</v>
      </c>
      <c r="D63" s="490" t="s">
        <v>113</v>
      </c>
      <c r="E63" s="491"/>
      <c r="F63" s="112">
        <v>479</v>
      </c>
      <c r="G63" s="112"/>
      <c r="H63" s="113">
        <f t="shared" si="12"/>
        <v>1000</v>
      </c>
      <c r="I63" s="113"/>
      <c r="J63" s="113"/>
      <c r="K63" s="113"/>
      <c r="L63" s="113"/>
      <c r="M63" s="113"/>
      <c r="N63" s="114" t="s">
        <v>114</v>
      </c>
      <c r="O63" s="115"/>
      <c r="P63" s="112">
        <v>3300</v>
      </c>
      <c r="Q63" s="116" t="s">
        <v>18</v>
      </c>
      <c r="R63" s="113">
        <v>1000</v>
      </c>
      <c r="S63" s="118"/>
    </row>
    <row r="64" spans="3:19" s="10" customFormat="1" ht="15" x14ac:dyDescent="0.2">
      <c r="C64" s="111" t="s">
        <v>115</v>
      </c>
      <c r="D64" s="490" t="s">
        <v>116</v>
      </c>
      <c r="E64" s="491"/>
      <c r="F64" s="112">
        <v>480</v>
      </c>
      <c r="G64" s="112"/>
      <c r="H64" s="113">
        <f t="shared" si="12"/>
        <v>3153.3</v>
      </c>
      <c r="I64" s="113"/>
      <c r="J64" s="113"/>
      <c r="K64" s="113">
        <v>2742.6</v>
      </c>
      <c r="L64" s="113">
        <f>ROUND(K64*5%,2)</f>
        <v>137.13</v>
      </c>
      <c r="M64" s="113">
        <f>ROUND(K64*9.975%,2)</f>
        <v>273.57</v>
      </c>
      <c r="N64" s="494"/>
      <c r="O64" s="495"/>
      <c r="P64" s="112"/>
      <c r="Q64" s="116"/>
      <c r="R64" s="113"/>
      <c r="S64" s="118"/>
    </row>
    <row r="65" spans="2:20" s="10" customFormat="1" ht="15" x14ac:dyDescent="0.2">
      <c r="C65" s="111" t="s">
        <v>117</v>
      </c>
      <c r="D65" s="490" t="s">
        <v>118</v>
      </c>
      <c r="E65" s="491"/>
      <c r="F65" s="112">
        <v>481</v>
      </c>
      <c r="G65" s="112"/>
      <c r="H65" s="113">
        <f>-I65+J65+K65+L65+M65+R65-S65</f>
        <v>252.07</v>
      </c>
      <c r="I65" s="113"/>
      <c r="J65" s="113"/>
      <c r="K65" s="113"/>
      <c r="L65" s="113">
        <f>ROUND(R65*5%,2)</f>
        <v>10.96</v>
      </c>
      <c r="M65" s="113">
        <f>ROUND(R65*9.975%,2)</f>
        <v>21.87</v>
      </c>
      <c r="N65" s="494" t="s">
        <v>119</v>
      </c>
      <c r="O65" s="495">
        <v>5410</v>
      </c>
      <c r="P65" s="112">
        <v>5750</v>
      </c>
      <c r="Q65" s="116" t="s">
        <v>18</v>
      </c>
      <c r="R65" s="113">
        <v>219.24</v>
      </c>
      <c r="S65" s="117"/>
    </row>
    <row r="66" spans="2:20" s="10" customFormat="1" thickBot="1" x14ac:dyDescent="0.25">
      <c r="C66" s="111"/>
      <c r="D66" s="490"/>
      <c r="E66" s="491"/>
      <c r="F66" s="112"/>
      <c r="G66" s="112"/>
      <c r="H66" s="119">
        <f t="shared" ref="H66:M66" si="13">SUM(H44:H65)</f>
        <v>75923.11</v>
      </c>
      <c r="I66" s="119">
        <f t="shared" si="13"/>
        <v>495</v>
      </c>
      <c r="J66" s="119">
        <f t="shared" si="13"/>
        <v>50132.119999999995</v>
      </c>
      <c r="K66" s="119">
        <f t="shared" si="13"/>
        <v>2742.6</v>
      </c>
      <c r="L66" s="119">
        <f t="shared" si="13"/>
        <v>310.67</v>
      </c>
      <c r="M66" s="119">
        <f t="shared" si="13"/>
        <v>619.79000000000008</v>
      </c>
      <c r="N66" s="494"/>
      <c r="O66" s="495"/>
      <c r="P66" s="120"/>
      <c r="Q66" s="120"/>
      <c r="R66" s="119">
        <f>SUM(R44:R65)</f>
        <v>29032.93</v>
      </c>
      <c r="S66" s="121">
        <f>SUM(S46:S65)</f>
        <v>6420</v>
      </c>
    </row>
    <row r="67" spans="2:20" s="10" customFormat="1" thickTop="1" x14ac:dyDescent="0.2">
      <c r="C67" s="111"/>
      <c r="D67" s="490"/>
      <c r="E67" s="491"/>
      <c r="F67" s="122"/>
      <c r="G67" s="122"/>
      <c r="H67" s="116" t="s">
        <v>49</v>
      </c>
      <c r="I67" s="116" t="s">
        <v>120</v>
      </c>
      <c r="J67" s="116" t="s">
        <v>68</v>
      </c>
      <c r="K67" s="116" t="s">
        <v>69</v>
      </c>
      <c r="L67" s="116" t="s">
        <v>71</v>
      </c>
      <c r="M67" s="116" t="s">
        <v>72</v>
      </c>
      <c r="N67" s="496"/>
      <c r="O67" s="497"/>
      <c r="P67" s="122"/>
      <c r="Q67" s="122"/>
      <c r="R67" s="123"/>
      <c r="S67" s="124"/>
    </row>
    <row r="68" spans="2:20" s="10" customFormat="1" ht="15" x14ac:dyDescent="0.2">
      <c r="C68" s="111"/>
      <c r="D68" s="490"/>
      <c r="E68" s="491"/>
      <c r="F68" s="112"/>
      <c r="G68" s="112"/>
      <c r="H68" s="125" t="s">
        <v>18</v>
      </c>
      <c r="I68" s="125" t="s">
        <v>18</v>
      </c>
      <c r="J68" s="125" t="s">
        <v>18</v>
      </c>
      <c r="K68" s="125" t="s">
        <v>18</v>
      </c>
      <c r="L68" s="125" t="s">
        <v>18</v>
      </c>
      <c r="M68" s="125" t="s">
        <v>18</v>
      </c>
      <c r="N68" s="492"/>
      <c r="O68" s="493"/>
      <c r="P68" s="126"/>
      <c r="Q68" s="126"/>
      <c r="R68" s="125"/>
      <c r="S68" s="127"/>
    </row>
    <row r="69" spans="2:20" s="10" customFormat="1" thickBot="1" x14ac:dyDescent="0.25">
      <c r="C69" s="547"/>
      <c r="D69" s="548"/>
      <c r="E69" s="548"/>
      <c r="F69" s="549"/>
      <c r="G69" s="549"/>
      <c r="H69" s="550"/>
      <c r="I69" s="550"/>
      <c r="J69" s="550"/>
      <c r="K69" s="550"/>
      <c r="L69" s="550"/>
      <c r="M69" s="550"/>
      <c r="N69" s="551"/>
      <c r="O69" s="551"/>
      <c r="P69" s="552"/>
      <c r="Q69" s="552"/>
      <c r="R69" s="550"/>
      <c r="S69" s="550"/>
    </row>
    <row r="70" spans="2:20" ht="20" customHeight="1" thickTop="1" x14ac:dyDescent="0.2">
      <c r="B70" s="564" t="s">
        <v>489</v>
      </c>
      <c r="C70" s="565"/>
      <c r="D70" s="565"/>
      <c r="E70" s="565"/>
      <c r="F70" s="565"/>
      <c r="G70" s="565"/>
      <c r="H70" s="565"/>
      <c r="I70" s="565"/>
      <c r="J70" s="565"/>
      <c r="K70" s="565"/>
      <c r="L70" s="565"/>
      <c r="M70" s="565"/>
      <c r="N70" s="566"/>
      <c r="O70"/>
      <c r="P70"/>
      <c r="Q70"/>
      <c r="R70"/>
      <c r="S70"/>
      <c r="T70"/>
    </row>
    <row r="71" spans="2:20" outlineLevel="1" x14ac:dyDescent="0.2">
      <c r="B71" s="553"/>
      <c r="C71" s="554" t="s">
        <v>121</v>
      </c>
      <c r="D71" s="555"/>
      <c r="E71" s="555"/>
      <c r="F71" s="555"/>
      <c r="G71" s="555"/>
      <c r="H71" s="555"/>
      <c r="I71" s="555"/>
      <c r="J71" s="555"/>
      <c r="K71" s="555"/>
      <c r="L71" s="555"/>
      <c r="M71" s="555"/>
      <c r="N71" s="556"/>
    </row>
    <row r="72" spans="2:20" ht="15" customHeight="1" outlineLevel="1" x14ac:dyDescent="0.2">
      <c r="B72" s="553"/>
      <c r="C72" s="557" t="s">
        <v>122</v>
      </c>
      <c r="D72" s="557"/>
      <c r="E72" s="557"/>
      <c r="F72" s="557"/>
      <c r="G72" s="557"/>
      <c r="H72" s="557"/>
      <c r="I72" s="557"/>
      <c r="J72" s="557"/>
      <c r="K72" s="557"/>
      <c r="L72" s="555"/>
      <c r="M72" s="555"/>
      <c r="N72" s="556"/>
    </row>
    <row r="73" spans="2:20" ht="15" customHeight="1" outlineLevel="1" x14ac:dyDescent="0.2">
      <c r="B73" s="553"/>
      <c r="C73" s="558"/>
      <c r="D73" s="558"/>
      <c r="E73" s="558"/>
      <c r="F73" s="558"/>
      <c r="G73" s="558"/>
      <c r="H73" s="558"/>
      <c r="I73" s="558"/>
      <c r="J73" s="558"/>
      <c r="K73" s="558"/>
      <c r="L73" s="555"/>
      <c r="M73" s="555"/>
      <c r="N73" s="556"/>
    </row>
    <row r="74" spans="2:20" ht="15" customHeight="1" outlineLevel="1" x14ac:dyDescent="0.2">
      <c r="B74" s="553"/>
      <c r="C74" s="486" t="s">
        <v>123</v>
      </c>
      <c r="D74" s="486"/>
      <c r="E74" s="486"/>
      <c r="F74" s="486"/>
      <c r="G74" s="486"/>
      <c r="H74" s="486"/>
      <c r="I74" s="486"/>
      <c r="J74" s="487" t="s">
        <v>124</v>
      </c>
      <c r="K74" s="487"/>
      <c r="L74" s="555"/>
      <c r="M74" s="555"/>
      <c r="N74" s="556"/>
    </row>
    <row r="75" spans="2:20" outlineLevel="1" x14ac:dyDescent="0.2">
      <c r="B75" s="553"/>
      <c r="C75" s="181" t="s">
        <v>6</v>
      </c>
      <c r="D75" s="182" t="s">
        <v>125</v>
      </c>
      <c r="E75" s="488" t="s">
        <v>126</v>
      </c>
      <c r="F75" s="489"/>
      <c r="G75" s="183" t="s">
        <v>127</v>
      </c>
      <c r="H75" s="184" t="s">
        <v>38</v>
      </c>
      <c r="I75" s="185" t="s">
        <v>39</v>
      </c>
      <c r="J75" s="185" t="s">
        <v>128</v>
      </c>
      <c r="K75" s="185" t="s">
        <v>129</v>
      </c>
      <c r="L75" s="555"/>
      <c r="M75" s="555"/>
      <c r="N75" s="556"/>
    </row>
    <row r="76" spans="2:20" outlineLevel="1" x14ac:dyDescent="0.2">
      <c r="B76" s="553"/>
      <c r="C76" s="238" t="s">
        <v>15</v>
      </c>
      <c r="D76" s="186"/>
      <c r="E76" s="187"/>
      <c r="F76" s="188"/>
      <c r="G76" s="189"/>
      <c r="H76" s="190"/>
      <c r="I76" s="190"/>
      <c r="J76" s="190"/>
      <c r="K76" s="190"/>
      <c r="L76" s="555"/>
      <c r="M76" s="555"/>
      <c r="N76" s="556"/>
    </row>
    <row r="77" spans="2:20" outlineLevel="1" x14ac:dyDescent="0.2">
      <c r="B77" s="553"/>
      <c r="C77" s="227" t="s">
        <v>130</v>
      </c>
      <c r="D77" s="228"/>
      <c r="E77" s="229" t="s">
        <v>128</v>
      </c>
      <c r="F77" s="230"/>
      <c r="G77" s="231"/>
      <c r="H77" s="232"/>
      <c r="I77" s="232"/>
      <c r="J77" s="232">
        <v>3350</v>
      </c>
      <c r="K77" s="232" t="s">
        <v>131</v>
      </c>
      <c r="L77" s="555"/>
      <c r="M77" s="555"/>
      <c r="N77" s="556"/>
    </row>
    <row r="78" spans="2:20" outlineLevel="1" x14ac:dyDescent="0.2">
      <c r="B78" s="553"/>
      <c r="C78" s="191" t="s">
        <v>40</v>
      </c>
      <c r="D78" s="197"/>
      <c r="E78" s="193"/>
      <c r="F78" s="194"/>
      <c r="G78" s="195" t="s">
        <v>132</v>
      </c>
      <c r="H78" s="196"/>
      <c r="I78" s="196">
        <f>I19</f>
        <v>3350</v>
      </c>
      <c r="J78" s="196">
        <f>+J77+H78-I78</f>
        <v>0</v>
      </c>
      <c r="K78" s="196"/>
      <c r="L78" s="555"/>
      <c r="M78" s="555"/>
      <c r="N78" s="556"/>
    </row>
    <row r="79" spans="2:20" outlineLevel="1" x14ac:dyDescent="0.2">
      <c r="B79" s="553"/>
      <c r="C79" s="198" t="s">
        <v>22</v>
      </c>
      <c r="D79" s="192">
        <f>G10</f>
        <v>235</v>
      </c>
      <c r="E79" s="199"/>
      <c r="F79" s="200"/>
      <c r="G79" s="195" t="s">
        <v>133</v>
      </c>
      <c r="H79" s="196">
        <f>H10</f>
        <v>4514.42</v>
      </c>
      <c r="I79" s="196"/>
      <c r="J79" s="196">
        <f>+J78+H79</f>
        <v>4514.42</v>
      </c>
      <c r="K79" s="196" t="s">
        <v>131</v>
      </c>
      <c r="L79" s="555"/>
      <c r="M79" s="555"/>
      <c r="N79" s="556"/>
    </row>
    <row r="80" spans="2:20" outlineLevel="1" x14ac:dyDescent="0.2">
      <c r="B80" s="553"/>
      <c r="C80" s="559"/>
      <c r="D80" s="559"/>
      <c r="E80" s="559"/>
      <c r="F80" s="559"/>
      <c r="G80" s="559"/>
      <c r="H80" s="559"/>
      <c r="I80" s="559"/>
      <c r="J80" s="559"/>
      <c r="K80" s="559"/>
      <c r="L80" s="555"/>
      <c r="M80" s="555"/>
      <c r="N80" s="556"/>
    </row>
    <row r="81" spans="2:14" ht="15" customHeight="1" outlineLevel="1" x14ac:dyDescent="0.2">
      <c r="B81" s="553"/>
      <c r="C81" s="486" t="s">
        <v>134</v>
      </c>
      <c r="D81" s="486"/>
      <c r="E81" s="486"/>
      <c r="F81" s="486"/>
      <c r="G81" s="486"/>
      <c r="H81" s="486"/>
      <c r="I81" s="486"/>
      <c r="J81" s="487" t="s">
        <v>124</v>
      </c>
      <c r="K81" s="487"/>
      <c r="L81" s="555"/>
      <c r="M81" s="555"/>
      <c r="N81" s="556"/>
    </row>
    <row r="82" spans="2:14" outlineLevel="1" x14ac:dyDescent="0.2">
      <c r="B82" s="553"/>
      <c r="C82" s="181" t="s">
        <v>6</v>
      </c>
      <c r="D82" s="182" t="s">
        <v>125</v>
      </c>
      <c r="E82" s="488" t="s">
        <v>126</v>
      </c>
      <c r="F82" s="489"/>
      <c r="G82" s="183" t="s">
        <v>127</v>
      </c>
      <c r="H82" s="184" t="s">
        <v>38</v>
      </c>
      <c r="I82" s="185" t="s">
        <v>39</v>
      </c>
      <c r="J82" s="185" t="s">
        <v>128</v>
      </c>
      <c r="K82" s="185" t="s">
        <v>129</v>
      </c>
      <c r="L82" s="555"/>
      <c r="M82" s="555"/>
      <c r="N82" s="556"/>
    </row>
    <row r="83" spans="2:14" outlineLevel="1" x14ac:dyDescent="0.2">
      <c r="B83" s="553"/>
      <c r="C83" s="238" t="str">
        <f>+C76</f>
        <v>20X5</v>
      </c>
      <c r="D83" s="186"/>
      <c r="E83" s="187"/>
      <c r="F83" s="188"/>
      <c r="G83" s="189"/>
      <c r="H83" s="190"/>
      <c r="I83" s="190"/>
      <c r="J83" s="190"/>
      <c r="K83" s="190"/>
      <c r="L83" s="555"/>
      <c r="M83" s="555"/>
      <c r="N83" s="556"/>
    </row>
    <row r="84" spans="2:14" outlineLevel="1" x14ac:dyDescent="0.2">
      <c r="B84" s="553"/>
      <c r="C84" s="227" t="str">
        <f>+C77</f>
        <v>Nov. 30</v>
      </c>
      <c r="D84" s="228"/>
      <c r="E84" s="229" t="s">
        <v>128</v>
      </c>
      <c r="F84" s="230"/>
      <c r="G84" s="231"/>
      <c r="H84" s="232"/>
      <c r="I84" s="232"/>
      <c r="J84" s="232">
        <v>4126</v>
      </c>
      <c r="K84" s="232" t="s">
        <v>131</v>
      </c>
      <c r="L84" s="555"/>
      <c r="M84" s="555"/>
      <c r="N84" s="556"/>
    </row>
    <row r="85" spans="2:14" outlineLevel="1" x14ac:dyDescent="0.2">
      <c r="B85" s="553"/>
      <c r="C85" s="191" t="s">
        <v>19</v>
      </c>
      <c r="D85" s="197" t="str">
        <f>G9</f>
        <v>NC41</v>
      </c>
      <c r="E85" s="193"/>
      <c r="F85" s="194"/>
      <c r="G85" s="195" t="s">
        <v>133</v>
      </c>
      <c r="H85" s="196"/>
      <c r="I85" s="196">
        <f>-H9</f>
        <v>433.78000000000003</v>
      </c>
      <c r="J85" s="196">
        <f>+J84-I85</f>
        <v>3692.22</v>
      </c>
      <c r="K85" s="196" t="s">
        <v>131</v>
      </c>
      <c r="L85" s="555"/>
      <c r="M85" s="555"/>
      <c r="N85" s="556"/>
    </row>
    <row r="86" spans="2:14" outlineLevel="1" x14ac:dyDescent="0.2">
      <c r="B86" s="553"/>
      <c r="C86" s="198" t="s">
        <v>44</v>
      </c>
      <c r="D86" s="201"/>
      <c r="E86" s="199"/>
      <c r="F86" s="200"/>
      <c r="G86" s="195" t="s">
        <v>132</v>
      </c>
      <c r="H86" s="196"/>
      <c r="I86" s="196">
        <f>I22</f>
        <v>3692.22</v>
      </c>
      <c r="J86" s="196">
        <f>+J85-I86</f>
        <v>0</v>
      </c>
      <c r="K86" s="196"/>
      <c r="L86" s="555"/>
      <c r="M86" s="555"/>
      <c r="N86" s="556"/>
    </row>
    <row r="87" spans="2:14" outlineLevel="1" x14ac:dyDescent="0.2">
      <c r="B87" s="553"/>
      <c r="C87" s="191" t="s">
        <v>24</v>
      </c>
      <c r="D87" s="192">
        <f>G11</f>
        <v>236</v>
      </c>
      <c r="E87" s="193"/>
      <c r="F87" s="194"/>
      <c r="G87" s="195" t="s">
        <v>133</v>
      </c>
      <c r="H87" s="196">
        <f>H11</f>
        <v>4898.1499999999996</v>
      </c>
      <c r="I87" s="196"/>
      <c r="J87" s="196">
        <f>+J86+H87</f>
        <v>4898.1499999999996</v>
      </c>
      <c r="K87" s="196" t="s">
        <v>131</v>
      </c>
      <c r="L87" s="555"/>
      <c r="M87" s="555"/>
      <c r="N87" s="556"/>
    </row>
    <row r="88" spans="2:14" outlineLevel="1" x14ac:dyDescent="0.2">
      <c r="B88" s="553"/>
      <c r="C88" s="559"/>
      <c r="D88" s="559"/>
      <c r="E88" s="559"/>
      <c r="F88" s="559"/>
      <c r="G88" s="559"/>
      <c r="H88" s="559"/>
      <c r="I88" s="559"/>
      <c r="J88" s="559"/>
      <c r="K88" s="559"/>
      <c r="L88" s="555"/>
      <c r="M88" s="555"/>
      <c r="N88" s="556"/>
    </row>
    <row r="89" spans="2:14" ht="15" customHeight="1" outlineLevel="1" x14ac:dyDescent="0.2">
      <c r="B89" s="553"/>
      <c r="C89" s="486" t="s">
        <v>135</v>
      </c>
      <c r="D89" s="486"/>
      <c r="E89" s="486"/>
      <c r="F89" s="486"/>
      <c r="G89" s="486"/>
      <c r="H89" s="486"/>
      <c r="I89" s="486"/>
      <c r="J89" s="487" t="s">
        <v>124</v>
      </c>
      <c r="K89" s="487"/>
      <c r="L89" s="555"/>
      <c r="M89" s="555"/>
      <c r="N89" s="556"/>
    </row>
    <row r="90" spans="2:14" outlineLevel="1" x14ac:dyDescent="0.2">
      <c r="B90" s="553"/>
      <c r="C90" s="181" t="s">
        <v>6</v>
      </c>
      <c r="D90" s="182" t="s">
        <v>125</v>
      </c>
      <c r="E90" s="488" t="s">
        <v>126</v>
      </c>
      <c r="F90" s="489"/>
      <c r="G90" s="183" t="s">
        <v>127</v>
      </c>
      <c r="H90" s="184" t="s">
        <v>38</v>
      </c>
      <c r="I90" s="185" t="s">
        <v>39</v>
      </c>
      <c r="J90" s="185" t="s">
        <v>128</v>
      </c>
      <c r="K90" s="185" t="s">
        <v>129</v>
      </c>
      <c r="L90" s="555"/>
      <c r="M90" s="555"/>
      <c r="N90" s="556"/>
    </row>
    <row r="91" spans="2:14" outlineLevel="1" x14ac:dyDescent="0.2">
      <c r="B91" s="553"/>
      <c r="C91" s="238" t="str">
        <f>+C83</f>
        <v>20X5</v>
      </c>
      <c r="D91" s="186"/>
      <c r="E91" s="187"/>
      <c r="F91" s="188"/>
      <c r="G91" s="189"/>
      <c r="H91" s="190"/>
      <c r="I91" s="190"/>
      <c r="J91" s="190"/>
      <c r="K91" s="190"/>
      <c r="L91" s="555"/>
      <c r="M91" s="555"/>
      <c r="N91" s="556"/>
    </row>
    <row r="92" spans="2:14" outlineLevel="1" x14ac:dyDescent="0.2">
      <c r="B92" s="553"/>
      <c r="C92" s="227" t="str">
        <f>+C84</f>
        <v>Nov. 30</v>
      </c>
      <c r="D92" s="228"/>
      <c r="E92" s="229" t="s">
        <v>128</v>
      </c>
      <c r="F92" s="230"/>
      <c r="G92" s="231"/>
      <c r="H92" s="232"/>
      <c r="I92" s="232"/>
      <c r="J92" s="232">
        <v>6540</v>
      </c>
      <c r="K92" s="232" t="s">
        <v>131</v>
      </c>
      <c r="L92" s="555"/>
      <c r="M92" s="233">
        <f>+J92+J84+J77</f>
        <v>14016</v>
      </c>
      <c r="N92" s="556"/>
    </row>
    <row r="93" spans="2:14" outlineLevel="1" x14ac:dyDescent="0.2">
      <c r="B93" s="553"/>
      <c r="C93" s="191" t="s">
        <v>16</v>
      </c>
      <c r="D93" s="192">
        <f>G8</f>
        <v>234</v>
      </c>
      <c r="E93" s="193"/>
      <c r="F93" s="194"/>
      <c r="G93" s="195" t="s">
        <v>133</v>
      </c>
      <c r="H93" s="196">
        <f>H8</f>
        <v>2712.3900000000003</v>
      </c>
      <c r="I93" s="196"/>
      <c r="J93" s="196">
        <f>+J92+H93</f>
        <v>9252.39</v>
      </c>
      <c r="K93" s="196" t="s">
        <v>131</v>
      </c>
      <c r="L93" s="555"/>
      <c r="M93" s="555"/>
      <c r="N93" s="556"/>
    </row>
    <row r="94" spans="2:14" outlineLevel="1" x14ac:dyDescent="0.2">
      <c r="B94" s="553"/>
      <c r="C94" s="198" t="s">
        <v>41</v>
      </c>
      <c r="D94" s="201"/>
      <c r="E94" s="199"/>
      <c r="F94" s="200"/>
      <c r="G94" s="195" t="s">
        <v>132</v>
      </c>
      <c r="H94" s="196"/>
      <c r="I94" s="196">
        <f>I20</f>
        <v>6540</v>
      </c>
      <c r="J94" s="196">
        <f>+J93-I94</f>
        <v>2712.3899999999994</v>
      </c>
      <c r="K94" s="196" t="s">
        <v>131</v>
      </c>
      <c r="L94" s="555"/>
      <c r="M94" s="213">
        <f>+J94+J87+J79</f>
        <v>12124.96</v>
      </c>
      <c r="N94" s="556"/>
    </row>
    <row r="95" spans="2:14" outlineLevel="1" x14ac:dyDescent="0.2">
      <c r="B95" s="553"/>
      <c r="C95" s="559"/>
      <c r="D95" s="559"/>
      <c r="E95" s="559"/>
      <c r="F95" s="559"/>
      <c r="G95" s="559"/>
      <c r="H95" s="559"/>
      <c r="I95" s="559"/>
      <c r="J95" s="559"/>
      <c r="K95" s="559"/>
      <c r="L95" s="555"/>
      <c r="M95" s="555"/>
      <c r="N95" s="556"/>
    </row>
    <row r="96" spans="2:14" ht="15" customHeight="1" outlineLevel="1" x14ac:dyDescent="0.2">
      <c r="B96" s="553"/>
      <c r="C96" s="557" t="s">
        <v>136</v>
      </c>
      <c r="D96" s="557"/>
      <c r="E96" s="557"/>
      <c r="F96" s="557"/>
      <c r="G96" s="557"/>
      <c r="H96" s="557"/>
      <c r="I96" s="557"/>
      <c r="J96" s="557"/>
      <c r="K96" s="557"/>
      <c r="L96" s="555"/>
      <c r="M96" s="555"/>
      <c r="N96" s="556"/>
    </row>
    <row r="97" spans="2:14" ht="15" customHeight="1" outlineLevel="1" x14ac:dyDescent="0.2">
      <c r="B97" s="553"/>
      <c r="C97" s="558"/>
      <c r="D97" s="558"/>
      <c r="E97" s="558"/>
      <c r="F97" s="558"/>
      <c r="G97" s="558"/>
      <c r="H97" s="558"/>
      <c r="I97" s="558"/>
      <c r="J97" s="558"/>
      <c r="K97" s="558"/>
      <c r="L97" s="555"/>
      <c r="M97" s="555"/>
      <c r="N97" s="556"/>
    </row>
    <row r="98" spans="2:14" ht="15" customHeight="1" outlineLevel="1" x14ac:dyDescent="0.2">
      <c r="B98" s="553"/>
      <c r="C98" s="486" t="s">
        <v>137</v>
      </c>
      <c r="D98" s="486"/>
      <c r="E98" s="486"/>
      <c r="F98" s="486"/>
      <c r="G98" s="486"/>
      <c r="H98" s="486"/>
      <c r="I98" s="486"/>
      <c r="J98" s="487" t="s">
        <v>138</v>
      </c>
      <c r="K98" s="487"/>
      <c r="L98" s="555"/>
      <c r="M98" s="555"/>
      <c r="N98" s="556"/>
    </row>
    <row r="99" spans="2:14" outlineLevel="1" x14ac:dyDescent="0.2">
      <c r="B99" s="553"/>
      <c r="C99" s="181" t="s">
        <v>6</v>
      </c>
      <c r="D99" s="182" t="s">
        <v>125</v>
      </c>
      <c r="E99" s="488" t="s">
        <v>126</v>
      </c>
      <c r="F99" s="489"/>
      <c r="G99" s="183" t="s">
        <v>127</v>
      </c>
      <c r="H99" s="184" t="s">
        <v>38</v>
      </c>
      <c r="I99" s="185" t="s">
        <v>39</v>
      </c>
      <c r="J99" s="185" t="s">
        <v>128</v>
      </c>
      <c r="K99" s="185" t="s">
        <v>129</v>
      </c>
      <c r="L99" s="555"/>
      <c r="M99" s="555"/>
      <c r="N99" s="556"/>
    </row>
    <row r="100" spans="2:14" outlineLevel="1" x14ac:dyDescent="0.2">
      <c r="B100" s="553"/>
      <c r="C100" s="238" t="s">
        <v>15</v>
      </c>
      <c r="D100" s="186"/>
      <c r="E100" s="187"/>
      <c r="F100" s="188"/>
      <c r="G100" s="189"/>
      <c r="H100" s="190"/>
      <c r="I100" s="190"/>
      <c r="J100" s="190"/>
      <c r="K100" s="190"/>
      <c r="L100" s="555"/>
      <c r="M100" s="555"/>
      <c r="N100" s="556"/>
    </row>
    <row r="101" spans="2:14" outlineLevel="1" x14ac:dyDescent="0.2">
      <c r="B101" s="553"/>
      <c r="C101" s="227" t="str">
        <f>+C92</f>
        <v>Nov. 30</v>
      </c>
      <c r="D101" s="228"/>
      <c r="E101" s="229"/>
      <c r="F101" s="230"/>
      <c r="G101" s="231"/>
      <c r="H101" s="232"/>
      <c r="I101" s="232"/>
      <c r="J101" s="232">
        <v>2100</v>
      </c>
      <c r="K101" s="232" t="s">
        <v>139</v>
      </c>
      <c r="L101" s="555"/>
      <c r="M101" s="555"/>
      <c r="N101" s="556"/>
    </row>
    <row r="102" spans="2:14" outlineLevel="1" x14ac:dyDescent="0.2">
      <c r="B102" s="553"/>
      <c r="C102" s="191" t="s">
        <v>88</v>
      </c>
      <c r="D102" s="197"/>
      <c r="E102" s="193"/>
      <c r="F102" s="194"/>
      <c r="G102" s="195" t="s">
        <v>140</v>
      </c>
      <c r="H102" s="196">
        <f>J47</f>
        <v>2100</v>
      </c>
      <c r="I102" s="196"/>
      <c r="J102" s="196">
        <f>I102</f>
        <v>0</v>
      </c>
      <c r="K102" s="196"/>
      <c r="L102" s="555"/>
      <c r="M102" s="555"/>
      <c r="N102" s="556"/>
    </row>
    <row r="103" spans="2:14" outlineLevel="1" x14ac:dyDescent="0.2">
      <c r="B103" s="553"/>
      <c r="C103" s="198" t="s">
        <v>63</v>
      </c>
      <c r="D103" s="201">
        <f>G34</f>
        <v>157</v>
      </c>
      <c r="E103" s="199"/>
      <c r="F103" s="200"/>
      <c r="G103" s="195" t="s">
        <v>141</v>
      </c>
      <c r="H103" s="196"/>
      <c r="I103" s="196">
        <f>H34</f>
        <v>1509.31</v>
      </c>
      <c r="J103" s="196">
        <f>+J102+I103</f>
        <v>1509.31</v>
      </c>
      <c r="K103" s="196" t="s">
        <v>139</v>
      </c>
      <c r="L103" s="555"/>
      <c r="M103" s="555"/>
      <c r="N103" s="556"/>
    </row>
    <row r="104" spans="2:14" outlineLevel="1" x14ac:dyDescent="0.2">
      <c r="B104" s="553"/>
      <c r="C104" s="559"/>
      <c r="D104" s="559"/>
      <c r="E104" s="559"/>
      <c r="F104" s="559"/>
      <c r="G104" s="559"/>
      <c r="H104" s="559"/>
      <c r="I104" s="560"/>
      <c r="J104" s="559"/>
      <c r="K104" s="559"/>
      <c r="L104" s="555"/>
      <c r="M104" s="555"/>
      <c r="N104" s="556"/>
    </row>
    <row r="105" spans="2:14" ht="15" customHeight="1" outlineLevel="1" x14ac:dyDescent="0.2">
      <c r="B105" s="553"/>
      <c r="C105" s="486" t="s">
        <v>142</v>
      </c>
      <c r="D105" s="486"/>
      <c r="E105" s="486"/>
      <c r="F105" s="486"/>
      <c r="G105" s="486"/>
      <c r="H105" s="486"/>
      <c r="I105" s="486"/>
      <c r="J105" s="487" t="s">
        <v>124</v>
      </c>
      <c r="K105" s="487"/>
      <c r="L105" s="555"/>
      <c r="M105" s="555"/>
      <c r="N105" s="556"/>
    </row>
    <row r="106" spans="2:14" ht="15" customHeight="1" outlineLevel="1" x14ac:dyDescent="0.2">
      <c r="B106" s="553"/>
      <c r="C106" s="181" t="s">
        <v>6</v>
      </c>
      <c r="D106" s="182" t="s">
        <v>125</v>
      </c>
      <c r="E106" s="488" t="s">
        <v>126</v>
      </c>
      <c r="F106" s="489"/>
      <c r="G106" s="183" t="s">
        <v>127</v>
      </c>
      <c r="H106" s="184" t="s">
        <v>38</v>
      </c>
      <c r="I106" s="185" t="s">
        <v>39</v>
      </c>
      <c r="J106" s="185" t="s">
        <v>128</v>
      </c>
      <c r="K106" s="185" t="s">
        <v>129</v>
      </c>
      <c r="L106" s="555"/>
      <c r="M106" s="555"/>
      <c r="N106" s="556"/>
    </row>
    <row r="107" spans="2:14" outlineLevel="1" x14ac:dyDescent="0.2">
      <c r="B107" s="553"/>
      <c r="C107" s="238" t="str">
        <f>+C100</f>
        <v>20X5</v>
      </c>
      <c r="D107" s="186"/>
      <c r="E107" s="187"/>
      <c r="F107" s="188"/>
      <c r="G107" s="189"/>
      <c r="H107" s="190"/>
      <c r="I107" s="190"/>
      <c r="J107" s="190"/>
      <c r="K107" s="190"/>
      <c r="L107" s="555"/>
      <c r="M107" s="555"/>
      <c r="N107" s="556"/>
    </row>
    <row r="108" spans="2:14" outlineLevel="1" x14ac:dyDescent="0.2">
      <c r="B108" s="553"/>
      <c r="C108" s="227" t="str">
        <f>+C101</f>
        <v>Nov. 30</v>
      </c>
      <c r="D108" s="228"/>
      <c r="E108" s="229"/>
      <c r="F108" s="230"/>
      <c r="G108" s="231"/>
      <c r="H108" s="232"/>
      <c r="I108" s="232"/>
      <c r="J108" s="232">
        <v>8150</v>
      </c>
      <c r="K108" s="232" t="s">
        <v>139</v>
      </c>
      <c r="L108" s="555"/>
      <c r="M108" s="555"/>
      <c r="N108" s="556"/>
    </row>
    <row r="109" spans="2:14" outlineLevel="1" x14ac:dyDescent="0.2">
      <c r="B109" s="553"/>
      <c r="C109" s="191" t="s">
        <v>110</v>
      </c>
      <c r="D109" s="197"/>
      <c r="E109" s="193"/>
      <c r="F109" s="194"/>
      <c r="G109" s="195" t="s">
        <v>140</v>
      </c>
      <c r="H109" s="196">
        <f>H59</f>
        <v>8150</v>
      </c>
      <c r="I109" s="196"/>
      <c r="J109" s="196">
        <f>+J108-H109</f>
        <v>0</v>
      </c>
      <c r="K109" s="196"/>
      <c r="L109" s="555"/>
      <c r="M109" s="555"/>
      <c r="N109" s="556"/>
    </row>
    <row r="110" spans="2:14" outlineLevel="1" x14ac:dyDescent="0.2">
      <c r="B110" s="553"/>
      <c r="C110" s="198" t="s">
        <v>45</v>
      </c>
      <c r="D110" s="201">
        <f>G36</f>
        <v>997</v>
      </c>
      <c r="E110" s="199"/>
      <c r="F110" s="200"/>
      <c r="G110" s="195" t="s">
        <v>141</v>
      </c>
      <c r="H110" s="196"/>
      <c r="I110" s="196">
        <f>H36</f>
        <v>17413.939999999999</v>
      </c>
      <c r="J110" s="196">
        <f>+J109+I110</f>
        <v>17413.939999999999</v>
      </c>
      <c r="K110" s="196" t="s">
        <v>139</v>
      </c>
      <c r="L110" s="555"/>
      <c r="M110" s="555"/>
      <c r="N110" s="556"/>
    </row>
    <row r="111" spans="2:14" outlineLevel="1" x14ac:dyDescent="0.2">
      <c r="B111" s="553"/>
      <c r="C111" s="559"/>
      <c r="D111" s="559"/>
      <c r="E111" s="559"/>
      <c r="F111" s="559"/>
      <c r="G111" s="559"/>
      <c r="H111" s="559"/>
      <c r="I111" s="560"/>
      <c r="J111" s="559"/>
      <c r="K111" s="559"/>
      <c r="L111" s="555"/>
      <c r="M111" s="555"/>
      <c r="N111" s="556"/>
    </row>
    <row r="112" spans="2:14" ht="15" customHeight="1" outlineLevel="1" x14ac:dyDescent="0.2">
      <c r="B112" s="553"/>
      <c r="C112" s="486" t="s">
        <v>143</v>
      </c>
      <c r="D112" s="486"/>
      <c r="E112" s="486"/>
      <c r="F112" s="486"/>
      <c r="G112" s="486"/>
      <c r="H112" s="486"/>
      <c r="I112" s="486"/>
      <c r="J112" s="487" t="s">
        <v>124</v>
      </c>
      <c r="K112" s="487"/>
      <c r="L112" s="555"/>
      <c r="M112" s="555"/>
      <c r="N112" s="556"/>
    </row>
    <row r="113" spans="2:14" ht="15" customHeight="1" outlineLevel="1" x14ac:dyDescent="0.2">
      <c r="B113" s="553"/>
      <c r="C113" s="181" t="s">
        <v>6</v>
      </c>
      <c r="D113" s="182" t="s">
        <v>125</v>
      </c>
      <c r="E113" s="488" t="s">
        <v>126</v>
      </c>
      <c r="F113" s="489"/>
      <c r="G113" s="183" t="s">
        <v>127</v>
      </c>
      <c r="H113" s="184" t="s">
        <v>38</v>
      </c>
      <c r="I113" s="185" t="s">
        <v>39</v>
      </c>
      <c r="J113" s="185" t="s">
        <v>128</v>
      </c>
      <c r="K113" s="185" t="s">
        <v>129</v>
      </c>
      <c r="L113" s="555"/>
      <c r="M113" s="555"/>
      <c r="N113" s="556"/>
    </row>
    <row r="114" spans="2:14" outlineLevel="1" x14ac:dyDescent="0.2">
      <c r="B114" s="553"/>
      <c r="C114" s="238" t="str">
        <f>+C107</f>
        <v>20X5</v>
      </c>
      <c r="D114" s="186"/>
      <c r="E114" s="187"/>
      <c r="F114" s="188"/>
      <c r="G114" s="189"/>
      <c r="H114" s="190"/>
      <c r="I114" s="190"/>
      <c r="J114" s="190"/>
      <c r="K114" s="190"/>
      <c r="L114" s="555"/>
      <c r="M114" s="555"/>
      <c r="N114" s="556"/>
    </row>
    <row r="115" spans="2:14" outlineLevel="1" x14ac:dyDescent="0.2">
      <c r="B115" s="553"/>
      <c r="C115" s="227" t="str">
        <f>+C108</f>
        <v>Nov. 30</v>
      </c>
      <c r="D115" s="228"/>
      <c r="E115" s="229"/>
      <c r="F115" s="230"/>
      <c r="G115" s="231"/>
      <c r="H115" s="232"/>
      <c r="I115" s="232"/>
      <c r="J115" s="232">
        <v>17862</v>
      </c>
      <c r="K115" s="232" t="s">
        <v>139</v>
      </c>
      <c r="L115" s="555"/>
      <c r="M115" s="555"/>
      <c r="N115" s="556"/>
    </row>
    <row r="116" spans="2:14" outlineLevel="1" x14ac:dyDescent="0.2">
      <c r="B116" s="553"/>
      <c r="C116" s="191" t="s">
        <v>58</v>
      </c>
      <c r="D116" s="197" t="str">
        <f>G32</f>
        <v>NC-2137</v>
      </c>
      <c r="E116" s="193"/>
      <c r="F116" s="194"/>
      <c r="G116" s="195" t="s">
        <v>141</v>
      </c>
      <c r="H116" s="196">
        <f>-H32</f>
        <v>629.88</v>
      </c>
      <c r="I116" s="196"/>
      <c r="J116" s="196">
        <f>+J115-H116</f>
        <v>17232.12</v>
      </c>
      <c r="K116" s="196" t="s">
        <v>139</v>
      </c>
      <c r="L116" s="555"/>
      <c r="M116" s="555"/>
      <c r="N116" s="556"/>
    </row>
    <row r="117" spans="2:14" outlineLevel="1" x14ac:dyDescent="0.2">
      <c r="B117" s="553"/>
      <c r="C117" s="198" t="s">
        <v>103</v>
      </c>
      <c r="D117" s="201"/>
      <c r="E117" s="199"/>
      <c r="F117" s="200"/>
      <c r="G117" s="195" t="s">
        <v>140</v>
      </c>
      <c r="H117" s="196">
        <f>J56</f>
        <v>17232.12</v>
      </c>
      <c r="I117" s="196"/>
      <c r="J117" s="196">
        <f t="shared" ref="J117" si="14">I117</f>
        <v>0</v>
      </c>
      <c r="K117" s="196"/>
      <c r="L117" s="555"/>
      <c r="M117" s="555"/>
      <c r="N117" s="556"/>
    </row>
    <row r="118" spans="2:14" outlineLevel="1" x14ac:dyDescent="0.2">
      <c r="B118" s="553"/>
      <c r="C118" s="191" t="s">
        <v>66</v>
      </c>
      <c r="D118" s="192">
        <f>G35</f>
        <v>2517</v>
      </c>
      <c r="E118" s="193"/>
      <c r="F118" s="194"/>
      <c r="G118" s="195" t="s">
        <v>141</v>
      </c>
      <c r="H118" s="196"/>
      <c r="I118" s="196">
        <f>H35</f>
        <v>16136.960000000001</v>
      </c>
      <c r="J118" s="196">
        <f>I118</f>
        <v>16136.960000000001</v>
      </c>
      <c r="K118" s="196" t="s">
        <v>139</v>
      </c>
      <c r="L118" s="555"/>
      <c r="M118" s="555"/>
      <c r="N118" s="556"/>
    </row>
    <row r="119" spans="2:14" outlineLevel="1" x14ac:dyDescent="0.2">
      <c r="B119" s="553"/>
      <c r="C119" s="559"/>
      <c r="D119" s="559"/>
      <c r="E119" s="559"/>
      <c r="F119" s="559"/>
      <c r="G119" s="559"/>
      <c r="H119" s="559"/>
      <c r="I119" s="560"/>
      <c r="J119" s="559"/>
      <c r="K119" s="559"/>
      <c r="L119" s="555"/>
      <c r="M119" s="555"/>
      <c r="N119" s="556"/>
    </row>
    <row r="120" spans="2:14" ht="15" customHeight="1" outlineLevel="1" x14ac:dyDescent="0.2">
      <c r="B120" s="553"/>
      <c r="C120" s="486" t="s">
        <v>144</v>
      </c>
      <c r="D120" s="486"/>
      <c r="E120" s="486"/>
      <c r="F120" s="486"/>
      <c r="G120" s="486"/>
      <c r="H120" s="486"/>
      <c r="I120" s="486"/>
      <c r="J120" s="487" t="s">
        <v>124</v>
      </c>
      <c r="K120" s="487"/>
      <c r="L120" s="555"/>
      <c r="M120" s="555"/>
      <c r="N120" s="556"/>
    </row>
    <row r="121" spans="2:14" ht="15" customHeight="1" outlineLevel="1" x14ac:dyDescent="0.2">
      <c r="B121" s="553"/>
      <c r="C121" s="181" t="s">
        <v>6</v>
      </c>
      <c r="D121" s="182" t="s">
        <v>125</v>
      </c>
      <c r="E121" s="488" t="s">
        <v>126</v>
      </c>
      <c r="F121" s="489"/>
      <c r="G121" s="183" t="s">
        <v>127</v>
      </c>
      <c r="H121" s="184" t="s">
        <v>38</v>
      </c>
      <c r="I121" s="185" t="s">
        <v>39</v>
      </c>
      <c r="J121" s="185" t="s">
        <v>128</v>
      </c>
      <c r="K121" s="185" t="s">
        <v>129</v>
      </c>
      <c r="L121" s="555"/>
      <c r="M121" s="555"/>
      <c r="N121" s="556"/>
    </row>
    <row r="122" spans="2:14" ht="15" customHeight="1" outlineLevel="1" x14ac:dyDescent="0.2">
      <c r="B122" s="553"/>
      <c r="C122" s="545" t="str">
        <f>+C114</f>
        <v>20X5</v>
      </c>
      <c r="D122" s="197"/>
      <c r="E122" s="193"/>
      <c r="F122" s="194"/>
      <c r="G122" s="195"/>
      <c r="H122" s="196"/>
      <c r="I122" s="196"/>
      <c r="J122" s="196"/>
      <c r="K122" s="196"/>
      <c r="L122" s="555"/>
      <c r="M122" s="555"/>
      <c r="N122" s="556"/>
    </row>
    <row r="123" spans="2:14" outlineLevel="1" x14ac:dyDescent="0.2">
      <c r="B123" s="553"/>
      <c r="C123" s="234" t="str">
        <f>+C115</f>
        <v>Nov. 30</v>
      </c>
      <c r="D123" s="235"/>
      <c r="E123" s="236"/>
      <c r="F123" s="237"/>
      <c r="G123" s="231"/>
      <c r="H123" s="232"/>
      <c r="I123" s="232"/>
      <c r="J123" s="232">
        <v>22650</v>
      </c>
      <c r="K123" s="232" t="s">
        <v>139</v>
      </c>
      <c r="L123" s="555"/>
      <c r="M123" s="233">
        <f>+J123+J115+J108+J101</f>
        <v>50762</v>
      </c>
      <c r="N123" s="556"/>
    </row>
    <row r="124" spans="2:14" outlineLevel="1" x14ac:dyDescent="0.2">
      <c r="B124" s="553"/>
      <c r="C124" s="191" t="s">
        <v>86</v>
      </c>
      <c r="D124" s="192"/>
      <c r="E124" s="193"/>
      <c r="F124" s="194"/>
      <c r="G124" s="195" t="s">
        <v>140</v>
      </c>
      <c r="H124" s="196">
        <f>J46</f>
        <v>22650</v>
      </c>
      <c r="I124" s="196"/>
      <c r="J124" s="196">
        <f>I124</f>
        <v>0</v>
      </c>
      <c r="K124" s="196"/>
      <c r="L124" s="555"/>
      <c r="M124" s="555"/>
      <c r="N124" s="556"/>
    </row>
    <row r="125" spans="2:14" outlineLevel="1" x14ac:dyDescent="0.2">
      <c r="B125" s="553"/>
      <c r="C125" s="191" t="s">
        <v>61</v>
      </c>
      <c r="D125" s="192">
        <f>G33</f>
        <v>114455</v>
      </c>
      <c r="E125" s="193"/>
      <c r="F125" s="194"/>
      <c r="G125" s="195" t="s">
        <v>141</v>
      </c>
      <c r="H125" s="196"/>
      <c r="I125" s="196">
        <f>H33</f>
        <v>18773.350000000002</v>
      </c>
      <c r="J125" s="196">
        <f>+J124+I125</f>
        <v>18773.350000000002</v>
      </c>
      <c r="K125" s="196" t="s">
        <v>139</v>
      </c>
      <c r="L125" s="555"/>
      <c r="M125" s="546">
        <f>+J125+J118+J110+J103</f>
        <v>53833.56</v>
      </c>
      <c r="N125" s="556"/>
    </row>
    <row r="126" spans="2:14" ht="17" outlineLevel="1" thickBot="1" x14ac:dyDescent="0.25">
      <c r="B126" s="561"/>
      <c r="C126" s="562"/>
      <c r="D126" s="562"/>
      <c r="E126" s="562"/>
      <c r="F126" s="562"/>
      <c r="G126" s="562"/>
      <c r="H126" s="562"/>
      <c r="I126" s="562"/>
      <c r="J126" s="562"/>
      <c r="K126" s="562"/>
      <c r="L126" s="562"/>
      <c r="M126" s="562"/>
      <c r="N126" s="563"/>
    </row>
    <row r="127" spans="2:14" ht="17" outlineLevel="1" thickTop="1" x14ac:dyDescent="0.2">
      <c r="B127" s="555"/>
      <c r="C127" s="555"/>
      <c r="D127" s="555"/>
      <c r="E127" s="555"/>
      <c r="F127" s="555"/>
      <c r="G127" s="555"/>
      <c r="H127" s="555"/>
      <c r="I127" s="555"/>
      <c r="J127" s="555"/>
      <c r="K127" s="555"/>
      <c r="L127" s="555"/>
      <c r="M127" s="555"/>
      <c r="N127" s="555"/>
    </row>
    <row r="128" spans="2:14" x14ac:dyDescent="0.2">
      <c r="C128" s="6" t="s">
        <v>145</v>
      </c>
    </row>
    <row r="129" spans="3:10" x14ac:dyDescent="0.2">
      <c r="C129" s="485" t="s">
        <v>468</v>
      </c>
      <c r="D129" s="485"/>
      <c r="E129" s="485"/>
      <c r="F129" s="485"/>
      <c r="G129" s="485"/>
      <c r="H129" s="485"/>
      <c r="I129" s="485"/>
      <c r="J129" s="485"/>
    </row>
    <row r="130" spans="3:10" x14ac:dyDescent="0.2">
      <c r="C130" s="212"/>
      <c r="D130" s="212"/>
      <c r="E130" s="212"/>
      <c r="F130" s="212"/>
      <c r="G130" s="212"/>
      <c r="H130" s="212"/>
      <c r="I130" s="212"/>
      <c r="J130" s="212"/>
    </row>
    <row r="131" spans="3:10" x14ac:dyDescent="0.2">
      <c r="C131" s="485" t="s">
        <v>290</v>
      </c>
      <c r="D131" s="485"/>
      <c r="E131" s="485"/>
      <c r="F131" s="485"/>
      <c r="G131" s="485"/>
      <c r="H131" s="485"/>
      <c r="I131" s="485"/>
      <c r="J131" s="485"/>
    </row>
    <row r="132" spans="3:10" x14ac:dyDescent="0.2">
      <c r="C132" s="212"/>
      <c r="D132" s="212"/>
      <c r="E132" s="212"/>
      <c r="F132" s="212"/>
      <c r="G132" s="212"/>
      <c r="H132" s="212"/>
      <c r="I132" s="212"/>
      <c r="J132" s="212"/>
    </row>
    <row r="133" spans="3:10" x14ac:dyDescent="0.2">
      <c r="C133" s="476" t="s">
        <v>146</v>
      </c>
      <c r="D133" s="476"/>
      <c r="E133" s="476"/>
      <c r="F133" s="476"/>
      <c r="G133" s="476"/>
      <c r="H133" s="476"/>
      <c r="I133" s="476"/>
      <c r="J133" s="202" t="s">
        <v>147</v>
      </c>
    </row>
    <row r="134" spans="3:10" x14ac:dyDescent="0.2">
      <c r="C134" s="183" t="s">
        <v>6</v>
      </c>
      <c r="D134" s="477" t="s">
        <v>126</v>
      </c>
      <c r="E134" s="478"/>
      <c r="F134" s="203" t="s">
        <v>127</v>
      </c>
      <c r="G134" s="184" t="s">
        <v>38</v>
      </c>
      <c r="H134" s="185" t="s">
        <v>39</v>
      </c>
      <c r="I134" s="185" t="s">
        <v>128</v>
      </c>
      <c r="J134" s="185" t="s">
        <v>129</v>
      </c>
    </row>
    <row r="135" spans="3:10" x14ac:dyDescent="0.2">
      <c r="C135" s="210" t="s">
        <v>15</v>
      </c>
      <c r="D135" s="204"/>
      <c r="E135" s="205"/>
      <c r="F135" s="189"/>
      <c r="G135" s="190"/>
      <c r="H135" s="190"/>
      <c r="I135" s="190"/>
      <c r="J135" s="190"/>
    </row>
    <row r="136" spans="3:10" x14ac:dyDescent="0.2">
      <c r="C136" s="239" t="s">
        <v>130</v>
      </c>
      <c r="D136" s="240" t="s">
        <v>128</v>
      </c>
      <c r="E136" s="237"/>
      <c r="F136" s="231"/>
      <c r="G136" s="232"/>
      <c r="H136" s="232"/>
      <c r="I136" s="232">
        <v>37117</v>
      </c>
      <c r="J136" s="232" t="s">
        <v>131</v>
      </c>
    </row>
    <row r="137" spans="3:10" x14ac:dyDescent="0.2">
      <c r="C137" s="206" t="s">
        <v>48</v>
      </c>
      <c r="D137" s="207" t="s">
        <v>148</v>
      </c>
      <c r="E137" s="200"/>
      <c r="F137" s="195" t="s">
        <v>132</v>
      </c>
      <c r="G137" s="196">
        <f>G25</f>
        <v>76203.22</v>
      </c>
      <c r="H137" s="196"/>
      <c r="I137" s="196">
        <f>+I136+G137</f>
        <v>113320.22</v>
      </c>
      <c r="J137" s="196" t="s">
        <v>131</v>
      </c>
    </row>
    <row r="138" spans="3:10" x14ac:dyDescent="0.2">
      <c r="C138" s="206" t="s">
        <v>48</v>
      </c>
      <c r="D138" s="207" t="s">
        <v>149</v>
      </c>
      <c r="E138" s="200"/>
      <c r="F138" s="195" t="s">
        <v>140</v>
      </c>
      <c r="G138" s="196"/>
      <c r="H138" s="196">
        <f>H66</f>
        <v>75923.11</v>
      </c>
      <c r="I138" s="196">
        <f>+I137-H138</f>
        <v>37397.11</v>
      </c>
      <c r="J138" s="196" t="s">
        <v>131</v>
      </c>
    </row>
    <row r="139" spans="3:10" x14ac:dyDescent="0.2">
      <c r="C139" s="4"/>
      <c r="D139" s="4"/>
      <c r="E139" s="4"/>
      <c r="F139" s="4"/>
      <c r="G139" s="4"/>
      <c r="H139" s="5"/>
      <c r="I139" s="4"/>
      <c r="J139" s="4"/>
    </row>
    <row r="140" spans="3:10" x14ac:dyDescent="0.2">
      <c r="C140" s="476" t="s">
        <v>150</v>
      </c>
      <c r="D140" s="476"/>
      <c r="E140" s="476"/>
      <c r="F140" s="476"/>
      <c r="G140" s="476"/>
      <c r="H140" s="476"/>
      <c r="I140" s="476"/>
      <c r="J140" s="202" t="s">
        <v>151</v>
      </c>
    </row>
    <row r="141" spans="3:10" x14ac:dyDescent="0.2">
      <c r="C141" s="183" t="s">
        <v>6</v>
      </c>
      <c r="D141" s="477" t="s">
        <v>126</v>
      </c>
      <c r="E141" s="478"/>
      <c r="F141" s="203" t="s">
        <v>127</v>
      </c>
      <c r="G141" s="184" t="s">
        <v>38</v>
      </c>
      <c r="H141" s="185" t="s">
        <v>39</v>
      </c>
      <c r="I141" s="185" t="s">
        <v>128</v>
      </c>
      <c r="J141" s="185" t="s">
        <v>129</v>
      </c>
    </row>
    <row r="142" spans="3:10" x14ac:dyDescent="0.2">
      <c r="C142" s="210" t="s">
        <v>15</v>
      </c>
      <c r="D142" s="204"/>
      <c r="E142" s="205"/>
      <c r="F142" s="189"/>
      <c r="G142" s="190"/>
      <c r="H142" s="190"/>
      <c r="I142" s="190"/>
      <c r="J142" s="190"/>
    </row>
    <row r="143" spans="3:10" x14ac:dyDescent="0.2">
      <c r="C143" s="239" t="s">
        <v>130</v>
      </c>
      <c r="D143" s="240" t="s">
        <v>128</v>
      </c>
      <c r="E143" s="237"/>
      <c r="F143" s="231"/>
      <c r="G143" s="232"/>
      <c r="H143" s="232"/>
      <c r="I143" s="232">
        <v>14016</v>
      </c>
      <c r="J143" s="232" t="s">
        <v>131</v>
      </c>
    </row>
    <row r="144" spans="3:10" x14ac:dyDescent="0.2">
      <c r="C144" s="206" t="str">
        <f>+C137</f>
        <v>Déc. 31</v>
      </c>
      <c r="D144" s="207" t="s">
        <v>152</v>
      </c>
      <c r="E144" s="200"/>
      <c r="F144" s="195" t="s">
        <v>133</v>
      </c>
      <c r="G144" s="196">
        <f>H12</f>
        <v>11691.18</v>
      </c>
      <c r="H144" s="196"/>
      <c r="I144" s="196">
        <f>+I143+G144</f>
        <v>25707.18</v>
      </c>
      <c r="J144" s="196" t="s">
        <v>131</v>
      </c>
    </row>
    <row r="145" spans="3:10" x14ac:dyDescent="0.2">
      <c r="C145" s="206" t="str">
        <f>+C144</f>
        <v>Déc. 31</v>
      </c>
      <c r="D145" s="207" t="s">
        <v>148</v>
      </c>
      <c r="E145" s="200"/>
      <c r="F145" s="195" t="s">
        <v>132</v>
      </c>
      <c r="G145" s="196"/>
      <c r="H145" s="196">
        <f>I25</f>
        <v>13582.22</v>
      </c>
      <c r="I145" s="196">
        <f>+I144-H145</f>
        <v>12124.960000000001</v>
      </c>
      <c r="J145" s="196" t="s">
        <v>131</v>
      </c>
    </row>
    <row r="146" spans="3:10" x14ac:dyDescent="0.2">
      <c r="C146" s="4"/>
      <c r="D146" s="4"/>
      <c r="E146" s="4"/>
      <c r="F146" s="4"/>
      <c r="G146" s="4"/>
      <c r="H146" s="5"/>
      <c r="I146" s="4"/>
      <c r="J146" s="4"/>
    </row>
    <row r="147" spans="3:10" x14ac:dyDescent="0.2">
      <c r="C147" s="476" t="s">
        <v>99</v>
      </c>
      <c r="D147" s="476"/>
      <c r="E147" s="476"/>
      <c r="F147" s="476"/>
      <c r="G147" s="476"/>
      <c r="H147" s="476"/>
      <c r="I147" s="476"/>
      <c r="J147" s="208" t="s">
        <v>153</v>
      </c>
    </row>
    <row r="148" spans="3:10" x14ac:dyDescent="0.2">
      <c r="C148" s="183" t="s">
        <v>6</v>
      </c>
      <c r="D148" s="477" t="s">
        <v>126</v>
      </c>
      <c r="E148" s="478"/>
      <c r="F148" s="203" t="s">
        <v>127</v>
      </c>
      <c r="G148" s="184" t="s">
        <v>38</v>
      </c>
      <c r="H148" s="185" t="s">
        <v>39</v>
      </c>
      <c r="I148" s="185" t="s">
        <v>128</v>
      </c>
      <c r="J148" s="185" t="s">
        <v>129</v>
      </c>
    </row>
    <row r="149" spans="3:10" x14ac:dyDescent="0.2">
      <c r="C149" s="210" t="s">
        <v>15</v>
      </c>
      <c r="D149" s="204"/>
      <c r="E149" s="205"/>
      <c r="F149" s="189"/>
      <c r="G149" s="189"/>
      <c r="H149" s="190"/>
      <c r="I149" s="190"/>
      <c r="J149" s="190"/>
    </row>
    <row r="150" spans="3:10" x14ac:dyDescent="0.2">
      <c r="C150" s="241" t="s">
        <v>130</v>
      </c>
      <c r="D150" s="242" t="s">
        <v>128</v>
      </c>
      <c r="E150" s="243"/>
      <c r="F150" s="226"/>
      <c r="G150" s="232"/>
      <c r="H150" s="232"/>
      <c r="I150" s="232">
        <v>4220</v>
      </c>
      <c r="J150" s="232" t="s">
        <v>131</v>
      </c>
    </row>
    <row r="151" spans="3:10" x14ac:dyDescent="0.2">
      <c r="C151" s="206" t="s">
        <v>42</v>
      </c>
      <c r="D151" s="207" t="s">
        <v>149</v>
      </c>
      <c r="E151" s="200"/>
      <c r="F151" s="195" t="s">
        <v>140</v>
      </c>
      <c r="G151" s="196"/>
      <c r="H151" s="196">
        <f>S52</f>
        <v>4220</v>
      </c>
      <c r="I151" s="196">
        <f>+I150-H151</f>
        <v>0</v>
      </c>
      <c r="J151" s="196"/>
    </row>
    <row r="152" spans="3:10" x14ac:dyDescent="0.2">
      <c r="C152" s="206" t="str">
        <f>+C144</f>
        <v>Déc. 31</v>
      </c>
      <c r="D152" s="207" t="s">
        <v>154</v>
      </c>
      <c r="E152" s="200"/>
      <c r="F152" s="195" t="s">
        <v>141</v>
      </c>
      <c r="G152" s="196">
        <f>K37</f>
        <v>2313.71</v>
      </c>
      <c r="H152" s="196"/>
      <c r="I152" s="196">
        <f>+G152</f>
        <v>2313.71</v>
      </c>
      <c r="J152" s="196" t="s">
        <v>131</v>
      </c>
    </row>
    <row r="153" spans="3:10" x14ac:dyDescent="0.2">
      <c r="C153" s="206" t="str">
        <f>+C145</f>
        <v>Déc. 31</v>
      </c>
      <c r="D153" s="207" t="s">
        <v>149</v>
      </c>
      <c r="E153" s="200"/>
      <c r="F153" s="195" t="s">
        <v>140</v>
      </c>
      <c r="G153" s="196">
        <f>L66</f>
        <v>310.67</v>
      </c>
      <c r="H153" s="196"/>
      <c r="I153" s="196">
        <f>+I152+G153</f>
        <v>2624.38</v>
      </c>
      <c r="J153" s="196" t="s">
        <v>131</v>
      </c>
    </row>
    <row r="154" spans="3:10" x14ac:dyDescent="0.2">
      <c r="C154" s="4"/>
      <c r="D154" s="4"/>
      <c r="E154" s="4"/>
      <c r="F154" s="4"/>
      <c r="G154" s="4"/>
      <c r="H154" s="5"/>
      <c r="I154" s="4"/>
      <c r="J154" s="4"/>
    </row>
    <row r="155" spans="3:10" x14ac:dyDescent="0.2">
      <c r="C155" s="476" t="s">
        <v>101</v>
      </c>
      <c r="D155" s="476"/>
      <c r="E155" s="476"/>
      <c r="F155" s="476"/>
      <c r="G155" s="476"/>
      <c r="H155" s="476"/>
      <c r="I155" s="476"/>
      <c r="J155" s="208" t="s">
        <v>155</v>
      </c>
    </row>
    <row r="156" spans="3:10" x14ac:dyDescent="0.2">
      <c r="C156" s="183" t="s">
        <v>6</v>
      </c>
      <c r="D156" s="477" t="s">
        <v>126</v>
      </c>
      <c r="E156" s="478"/>
      <c r="F156" s="203" t="s">
        <v>127</v>
      </c>
      <c r="G156" s="184" t="s">
        <v>38</v>
      </c>
      <c r="H156" s="185" t="s">
        <v>39</v>
      </c>
      <c r="I156" s="185" t="s">
        <v>128</v>
      </c>
      <c r="J156" s="185" t="s">
        <v>129</v>
      </c>
    </row>
    <row r="157" spans="3:10" x14ac:dyDescent="0.2">
      <c r="C157" s="210" t="s">
        <v>15</v>
      </c>
      <c r="D157" s="204"/>
      <c r="E157" s="205"/>
      <c r="F157" s="189"/>
      <c r="G157" s="190"/>
      <c r="H157" s="190"/>
      <c r="I157" s="190"/>
      <c r="J157" s="190"/>
    </row>
    <row r="158" spans="3:10" x14ac:dyDescent="0.2">
      <c r="C158" s="239" t="s">
        <v>130</v>
      </c>
      <c r="D158" s="240" t="s">
        <v>128</v>
      </c>
      <c r="E158" s="237"/>
      <c r="F158" s="231"/>
      <c r="G158" s="232"/>
      <c r="H158" s="232"/>
      <c r="I158" s="232">
        <v>2200</v>
      </c>
      <c r="J158" s="232" t="s">
        <v>131</v>
      </c>
    </row>
    <row r="159" spans="3:10" x14ac:dyDescent="0.2">
      <c r="C159" s="206" t="s">
        <v>42</v>
      </c>
      <c r="D159" s="207" t="s">
        <v>149</v>
      </c>
      <c r="E159" s="200"/>
      <c r="F159" s="195" t="s">
        <v>140</v>
      </c>
      <c r="G159" s="196"/>
      <c r="H159" s="196">
        <f>S54</f>
        <v>2200</v>
      </c>
      <c r="I159" s="196">
        <f>+G159</f>
        <v>0</v>
      </c>
      <c r="J159" s="196"/>
    </row>
    <row r="160" spans="3:10" x14ac:dyDescent="0.2">
      <c r="C160" s="206" t="str">
        <f>+C152</f>
        <v>Déc. 31</v>
      </c>
      <c r="D160" s="207" t="s">
        <v>154</v>
      </c>
      <c r="E160" s="200"/>
      <c r="F160" s="195" t="s">
        <v>141</v>
      </c>
      <c r="G160" s="196">
        <f>L37</f>
        <v>4615.84</v>
      </c>
      <c r="H160" s="196"/>
      <c r="I160" s="196">
        <f>+G160</f>
        <v>4615.84</v>
      </c>
      <c r="J160" s="196" t="s">
        <v>131</v>
      </c>
    </row>
    <row r="161" spans="3:10" x14ac:dyDescent="0.2">
      <c r="C161" s="206" t="str">
        <f>+C160</f>
        <v>Déc. 31</v>
      </c>
      <c r="D161" s="207" t="s">
        <v>149</v>
      </c>
      <c r="E161" s="200"/>
      <c r="F161" s="195" t="s">
        <v>140</v>
      </c>
      <c r="G161" s="196">
        <f>M66</f>
        <v>619.79000000000008</v>
      </c>
      <c r="H161" s="196"/>
      <c r="I161" s="196">
        <f>+I160+G161</f>
        <v>5235.63</v>
      </c>
      <c r="J161" s="196" t="s">
        <v>131</v>
      </c>
    </row>
    <row r="162" spans="3:10" x14ac:dyDescent="0.2">
      <c r="C162" s="4"/>
      <c r="D162" s="4"/>
      <c r="E162" s="4"/>
      <c r="F162" s="4"/>
      <c r="G162" s="4"/>
      <c r="H162" s="5"/>
      <c r="I162" s="4"/>
      <c r="J162" s="4"/>
    </row>
    <row r="163" spans="3:10" x14ac:dyDescent="0.2">
      <c r="C163" s="476" t="s">
        <v>156</v>
      </c>
      <c r="D163" s="476"/>
      <c r="E163" s="476"/>
      <c r="F163" s="476"/>
      <c r="G163" s="476"/>
      <c r="H163" s="476"/>
      <c r="I163" s="476"/>
      <c r="J163" s="202" t="s">
        <v>157</v>
      </c>
    </row>
    <row r="164" spans="3:10" x14ac:dyDescent="0.2">
      <c r="C164" s="183" t="s">
        <v>6</v>
      </c>
      <c r="D164" s="477" t="s">
        <v>126</v>
      </c>
      <c r="E164" s="478"/>
      <c r="F164" s="203" t="s">
        <v>127</v>
      </c>
      <c r="G164" s="184" t="s">
        <v>38</v>
      </c>
      <c r="H164" s="185" t="s">
        <v>39</v>
      </c>
      <c r="I164" s="185" t="s">
        <v>128</v>
      </c>
      <c r="J164" s="185" t="s">
        <v>129</v>
      </c>
    </row>
    <row r="165" spans="3:10" x14ac:dyDescent="0.2">
      <c r="C165" s="210" t="s">
        <v>15</v>
      </c>
      <c r="D165" s="204"/>
      <c r="E165" s="205"/>
      <c r="F165" s="189"/>
      <c r="G165" s="190"/>
      <c r="H165" s="190"/>
      <c r="I165" s="190"/>
      <c r="J165" s="190"/>
    </row>
    <row r="166" spans="3:10" x14ac:dyDescent="0.2">
      <c r="C166" s="239" t="s">
        <v>130</v>
      </c>
      <c r="D166" s="240" t="s">
        <v>128</v>
      </c>
      <c r="E166" s="237"/>
      <c r="F166" s="231"/>
      <c r="G166" s="232"/>
      <c r="H166" s="232"/>
      <c r="I166" s="232">
        <v>68612</v>
      </c>
      <c r="J166" s="232" t="s">
        <v>131</v>
      </c>
    </row>
    <row r="167" spans="3:10" x14ac:dyDescent="0.2">
      <c r="C167" s="261" t="str">
        <f>+C161</f>
        <v>Déc. 31</v>
      </c>
      <c r="D167" s="262" t="s">
        <v>158</v>
      </c>
      <c r="E167" s="263"/>
      <c r="F167" s="264" t="s">
        <v>159</v>
      </c>
      <c r="G167" s="265"/>
      <c r="H167" s="265">
        <f>+J500</f>
        <v>68612</v>
      </c>
      <c r="I167" s="265">
        <f>+I166-H167</f>
        <v>0</v>
      </c>
      <c r="J167" s="265"/>
    </row>
    <row r="168" spans="3:10" x14ac:dyDescent="0.2">
      <c r="C168" s="261" t="str">
        <f>+C167</f>
        <v>Déc. 31</v>
      </c>
      <c r="D168" s="262" t="s">
        <v>158</v>
      </c>
      <c r="E168" s="263"/>
      <c r="F168" s="264" t="s">
        <v>159</v>
      </c>
      <c r="G168" s="265">
        <f>+I503</f>
        <v>71824</v>
      </c>
      <c r="H168" s="265"/>
      <c r="I168" s="265">
        <f>+I167+G168</f>
        <v>71824</v>
      </c>
      <c r="J168" s="265" t="s">
        <v>131</v>
      </c>
    </row>
    <row r="169" spans="3:10" x14ac:dyDescent="0.2">
      <c r="C169" s="4"/>
      <c r="D169" s="4"/>
      <c r="E169" s="4"/>
      <c r="F169" s="4"/>
      <c r="G169" s="4"/>
      <c r="H169" s="5"/>
      <c r="I169" s="4"/>
      <c r="J169" s="4"/>
    </row>
    <row r="170" spans="3:10" x14ac:dyDescent="0.2">
      <c r="C170" s="476" t="s">
        <v>65</v>
      </c>
      <c r="D170" s="476"/>
      <c r="E170" s="476"/>
      <c r="F170" s="476"/>
      <c r="G170" s="476"/>
      <c r="H170" s="476"/>
      <c r="I170" s="476"/>
      <c r="J170" s="202" t="s">
        <v>160</v>
      </c>
    </row>
    <row r="171" spans="3:10" x14ac:dyDescent="0.2">
      <c r="C171" s="183" t="s">
        <v>6</v>
      </c>
      <c r="D171" s="477" t="s">
        <v>126</v>
      </c>
      <c r="E171" s="478"/>
      <c r="F171" s="203" t="s">
        <v>127</v>
      </c>
      <c r="G171" s="184" t="s">
        <v>38</v>
      </c>
      <c r="H171" s="185" t="s">
        <v>39</v>
      </c>
      <c r="I171" s="185" t="s">
        <v>128</v>
      </c>
      <c r="J171" s="185" t="s">
        <v>129</v>
      </c>
    </row>
    <row r="172" spans="3:10" x14ac:dyDescent="0.2">
      <c r="C172" s="210" t="s">
        <v>15</v>
      </c>
      <c r="D172" s="204"/>
      <c r="E172" s="205"/>
      <c r="F172" s="189"/>
      <c r="G172" s="190"/>
      <c r="H172" s="190"/>
      <c r="I172" s="190"/>
      <c r="J172" s="190"/>
    </row>
    <row r="173" spans="3:10" x14ac:dyDescent="0.2">
      <c r="C173" s="239" t="s">
        <v>130</v>
      </c>
      <c r="D173" s="240" t="s">
        <v>128</v>
      </c>
      <c r="E173" s="237"/>
      <c r="F173" s="231"/>
      <c r="G173" s="232"/>
      <c r="H173" s="232"/>
      <c r="I173" s="232">
        <v>1950</v>
      </c>
      <c r="J173" s="232" t="s">
        <v>131</v>
      </c>
    </row>
    <row r="174" spans="3:10" x14ac:dyDescent="0.2">
      <c r="C174" s="206" t="str">
        <f>+C168</f>
        <v>Déc. 31</v>
      </c>
      <c r="D174" s="207" t="s">
        <v>154</v>
      </c>
      <c r="E174" s="200"/>
      <c r="F174" s="195" t="s">
        <v>141</v>
      </c>
      <c r="G174" s="196">
        <f>Q34</f>
        <v>1312.73</v>
      </c>
      <c r="H174" s="196"/>
      <c r="I174" s="196">
        <f>+I173+G174</f>
        <v>3262.73</v>
      </c>
      <c r="J174" s="196" t="s">
        <v>131</v>
      </c>
    </row>
    <row r="175" spans="3:10" x14ac:dyDescent="0.2">
      <c r="C175" s="261" t="str">
        <f>+C174</f>
        <v>Déc. 31</v>
      </c>
      <c r="D175" s="262" t="s">
        <v>158</v>
      </c>
      <c r="E175" s="263"/>
      <c r="F175" s="264" t="s">
        <v>159</v>
      </c>
      <c r="G175" s="265"/>
      <c r="H175" s="265">
        <f>+J468</f>
        <v>1217.73</v>
      </c>
      <c r="I175" s="265">
        <f>+I174-H175</f>
        <v>2045</v>
      </c>
      <c r="J175" s="265" t="s">
        <v>131</v>
      </c>
    </row>
    <row r="176" spans="3:10" x14ac:dyDescent="0.2">
      <c r="C176" s="4"/>
      <c r="D176" s="4"/>
      <c r="E176" s="4"/>
      <c r="F176" s="4"/>
      <c r="G176" s="4"/>
      <c r="H176" s="5"/>
      <c r="I176" s="4"/>
      <c r="J176" s="4"/>
    </row>
    <row r="177" spans="3:10" x14ac:dyDescent="0.2">
      <c r="C177" s="476" t="s">
        <v>85</v>
      </c>
      <c r="D177" s="476"/>
      <c r="E177" s="476"/>
      <c r="F177" s="476"/>
      <c r="G177" s="476"/>
      <c r="H177" s="476"/>
      <c r="I177" s="476"/>
      <c r="J177" s="208" t="s">
        <v>161</v>
      </c>
    </row>
    <row r="178" spans="3:10" x14ac:dyDescent="0.2">
      <c r="C178" s="183" t="s">
        <v>6</v>
      </c>
      <c r="D178" s="477" t="s">
        <v>126</v>
      </c>
      <c r="E178" s="478"/>
      <c r="F178" s="203" t="s">
        <v>127</v>
      </c>
      <c r="G178" s="184" t="s">
        <v>38</v>
      </c>
      <c r="H178" s="185" t="s">
        <v>39</v>
      </c>
      <c r="I178" s="185" t="s">
        <v>128</v>
      </c>
      <c r="J178" s="185" t="s">
        <v>129</v>
      </c>
    </row>
    <row r="179" spans="3:10" x14ac:dyDescent="0.2">
      <c r="C179" s="210" t="s">
        <v>15</v>
      </c>
      <c r="D179" s="204"/>
      <c r="E179" s="205"/>
      <c r="F179" s="189"/>
      <c r="G179" s="190"/>
      <c r="H179" s="190"/>
      <c r="I179" s="190"/>
      <c r="J179" s="190"/>
    </row>
    <row r="180" spans="3:10" x14ac:dyDescent="0.2">
      <c r="C180" s="239" t="s">
        <v>130</v>
      </c>
      <c r="D180" s="240" t="s">
        <v>128</v>
      </c>
      <c r="E180" s="237"/>
      <c r="F180" s="231"/>
      <c r="G180" s="232"/>
      <c r="H180" s="232"/>
      <c r="I180" s="232">
        <v>2805</v>
      </c>
      <c r="J180" s="232" t="s">
        <v>131</v>
      </c>
    </row>
    <row r="181" spans="3:10" x14ac:dyDescent="0.2">
      <c r="C181" s="206" t="s">
        <v>83</v>
      </c>
      <c r="D181" s="207" t="s">
        <v>149</v>
      </c>
      <c r="E181" s="200"/>
      <c r="F181" s="195" t="s">
        <v>140</v>
      </c>
      <c r="G181" s="196">
        <f>R45</f>
        <v>3300</v>
      </c>
      <c r="H181" s="196"/>
      <c r="I181" s="196">
        <f>+I180+G181</f>
        <v>6105</v>
      </c>
      <c r="J181" s="196" t="s">
        <v>131</v>
      </c>
    </row>
    <row r="182" spans="3:10" x14ac:dyDescent="0.2">
      <c r="C182" s="261" t="s">
        <v>48</v>
      </c>
      <c r="D182" s="262" t="s">
        <v>158</v>
      </c>
      <c r="E182" s="263"/>
      <c r="F182" s="264" t="s">
        <v>159</v>
      </c>
      <c r="G182" s="265"/>
      <c r="H182" s="265">
        <f>+J496</f>
        <v>3355</v>
      </c>
      <c r="I182" s="265">
        <f>+I181-H182</f>
        <v>2750</v>
      </c>
      <c r="J182" s="265" t="s">
        <v>131</v>
      </c>
    </row>
    <row r="183" spans="3:10" x14ac:dyDescent="0.2">
      <c r="C183" s="4"/>
      <c r="D183" s="4"/>
      <c r="E183" s="4"/>
      <c r="F183" s="4"/>
      <c r="G183" s="4"/>
      <c r="H183" s="5"/>
      <c r="I183" s="4"/>
      <c r="J183" s="4"/>
    </row>
    <row r="184" spans="3:10" x14ac:dyDescent="0.2">
      <c r="C184" s="476" t="s">
        <v>162</v>
      </c>
      <c r="D184" s="476"/>
      <c r="E184" s="476"/>
      <c r="F184" s="476"/>
      <c r="G184" s="476"/>
      <c r="H184" s="476"/>
      <c r="I184" s="476"/>
      <c r="J184" s="208" t="s">
        <v>163</v>
      </c>
    </row>
    <row r="185" spans="3:10" x14ac:dyDescent="0.2">
      <c r="C185" s="183" t="s">
        <v>6</v>
      </c>
      <c r="D185" s="477" t="s">
        <v>126</v>
      </c>
      <c r="E185" s="478"/>
      <c r="F185" s="203" t="s">
        <v>127</v>
      </c>
      <c r="G185" s="184" t="s">
        <v>38</v>
      </c>
      <c r="H185" s="185" t="s">
        <v>39</v>
      </c>
      <c r="I185" s="185" t="s">
        <v>128</v>
      </c>
      <c r="J185" s="185" t="s">
        <v>129</v>
      </c>
    </row>
    <row r="186" spans="3:10" x14ac:dyDescent="0.2">
      <c r="C186" s="209" t="s">
        <v>15</v>
      </c>
      <c r="D186" s="204"/>
      <c r="E186" s="205"/>
      <c r="F186" s="189"/>
      <c r="G186" s="190"/>
      <c r="H186" s="190"/>
      <c r="I186" s="190"/>
      <c r="J186" s="190"/>
    </row>
    <row r="187" spans="3:10" x14ac:dyDescent="0.2">
      <c r="C187" s="239" t="s">
        <v>130</v>
      </c>
      <c r="D187" s="240" t="s">
        <v>128</v>
      </c>
      <c r="E187" s="237"/>
      <c r="F187" s="231"/>
      <c r="G187" s="232"/>
      <c r="H187" s="232"/>
      <c r="I187" s="232">
        <v>20571</v>
      </c>
      <c r="J187" s="232" t="s">
        <v>131</v>
      </c>
    </row>
    <row r="188" spans="3:10" x14ac:dyDescent="0.2">
      <c r="C188" s="4"/>
      <c r="D188" s="4"/>
      <c r="E188" s="4"/>
      <c r="F188" s="4"/>
      <c r="G188" s="4"/>
      <c r="H188" s="5"/>
      <c r="I188" s="4"/>
      <c r="J188" s="4"/>
    </row>
    <row r="189" spans="3:10" x14ac:dyDescent="0.2">
      <c r="C189" s="476" t="s">
        <v>164</v>
      </c>
      <c r="D189" s="476"/>
      <c r="E189" s="476"/>
      <c r="F189" s="476"/>
      <c r="G189" s="476"/>
      <c r="H189" s="476"/>
      <c r="I189" s="476"/>
      <c r="J189" s="208" t="s">
        <v>165</v>
      </c>
    </row>
    <row r="190" spans="3:10" x14ac:dyDescent="0.2">
      <c r="C190" s="183" t="s">
        <v>6</v>
      </c>
      <c r="D190" s="477" t="s">
        <v>126</v>
      </c>
      <c r="E190" s="478"/>
      <c r="F190" s="203" t="s">
        <v>127</v>
      </c>
      <c r="G190" s="184" t="s">
        <v>38</v>
      </c>
      <c r="H190" s="185" t="s">
        <v>39</v>
      </c>
      <c r="I190" s="185" t="s">
        <v>128</v>
      </c>
      <c r="J190" s="185" t="s">
        <v>129</v>
      </c>
    </row>
    <row r="191" spans="3:10" x14ac:dyDescent="0.2">
      <c r="C191" s="209" t="s">
        <v>15</v>
      </c>
      <c r="D191" s="204"/>
      <c r="E191" s="205"/>
      <c r="F191" s="189"/>
      <c r="G191" s="190"/>
      <c r="H191" s="190"/>
      <c r="I191" s="190"/>
      <c r="J191" s="190"/>
    </row>
    <row r="192" spans="3:10" x14ac:dyDescent="0.2">
      <c r="C192" s="239" t="s">
        <v>130</v>
      </c>
      <c r="D192" s="240" t="s">
        <v>128</v>
      </c>
      <c r="E192" s="237"/>
      <c r="F192" s="231"/>
      <c r="G192" s="232"/>
      <c r="H192" s="232"/>
      <c r="I192" s="232">
        <v>7590</v>
      </c>
      <c r="J192" s="232" t="s">
        <v>139</v>
      </c>
    </row>
    <row r="193" spans="3:10" x14ac:dyDescent="0.2">
      <c r="C193" s="261" t="s">
        <v>48</v>
      </c>
      <c r="D193" s="262" t="s">
        <v>158</v>
      </c>
      <c r="E193" s="263"/>
      <c r="F193" s="264" t="s">
        <v>159</v>
      </c>
      <c r="G193" s="265"/>
      <c r="H193" s="265">
        <f>+J472</f>
        <v>3300</v>
      </c>
      <c r="I193" s="265">
        <f>+I192+H193</f>
        <v>10890</v>
      </c>
      <c r="J193" s="265" t="s">
        <v>139</v>
      </c>
    </row>
    <row r="194" spans="3:10" x14ac:dyDescent="0.2">
      <c r="C194" s="4"/>
      <c r="D194" s="4"/>
      <c r="E194" s="4"/>
      <c r="F194" s="4"/>
      <c r="G194" s="4"/>
      <c r="H194" s="5"/>
      <c r="I194" s="4"/>
      <c r="J194" s="4"/>
    </row>
    <row r="195" spans="3:10" x14ac:dyDescent="0.2">
      <c r="C195" s="476" t="s">
        <v>166</v>
      </c>
      <c r="D195" s="476"/>
      <c r="E195" s="476"/>
      <c r="F195" s="476"/>
      <c r="G195" s="476"/>
      <c r="H195" s="476"/>
      <c r="I195" s="476"/>
      <c r="J195" s="208" t="s">
        <v>167</v>
      </c>
    </row>
    <row r="196" spans="3:10" x14ac:dyDescent="0.2">
      <c r="C196" s="183" t="s">
        <v>6</v>
      </c>
      <c r="D196" s="477" t="s">
        <v>126</v>
      </c>
      <c r="E196" s="478"/>
      <c r="F196" s="203" t="s">
        <v>127</v>
      </c>
      <c r="G196" s="184" t="s">
        <v>38</v>
      </c>
      <c r="H196" s="185" t="s">
        <v>39</v>
      </c>
      <c r="I196" s="185" t="s">
        <v>128</v>
      </c>
      <c r="J196" s="185" t="s">
        <v>129</v>
      </c>
    </row>
    <row r="197" spans="3:10" x14ac:dyDescent="0.2">
      <c r="C197" s="210" t="s">
        <v>15</v>
      </c>
      <c r="D197" s="204"/>
      <c r="E197" s="205"/>
      <c r="F197" s="189"/>
      <c r="G197" s="190"/>
      <c r="H197" s="190"/>
      <c r="I197" s="190"/>
      <c r="J197" s="190"/>
    </row>
    <row r="198" spans="3:10" x14ac:dyDescent="0.2">
      <c r="C198" s="239" t="s">
        <v>130</v>
      </c>
      <c r="D198" s="240" t="s">
        <v>128</v>
      </c>
      <c r="E198" s="237"/>
      <c r="F198" s="231"/>
      <c r="G198" s="232"/>
      <c r="H198" s="232"/>
      <c r="I198" s="232">
        <v>36823</v>
      </c>
      <c r="J198" s="232" t="s">
        <v>131</v>
      </c>
    </row>
    <row r="199" spans="3:10" x14ac:dyDescent="0.2">
      <c r="C199" s="4"/>
      <c r="D199" s="4"/>
      <c r="E199" s="4"/>
      <c r="F199" s="4"/>
      <c r="G199" s="4"/>
      <c r="H199" s="5"/>
      <c r="I199" s="4"/>
      <c r="J199" s="4"/>
    </row>
    <row r="200" spans="3:10" x14ac:dyDescent="0.2">
      <c r="C200" s="476" t="s">
        <v>168</v>
      </c>
      <c r="D200" s="476"/>
      <c r="E200" s="476"/>
      <c r="F200" s="476"/>
      <c r="G200" s="476"/>
      <c r="H200" s="476"/>
      <c r="I200" s="476"/>
      <c r="J200" s="208" t="s">
        <v>169</v>
      </c>
    </row>
    <row r="201" spans="3:10" x14ac:dyDescent="0.2">
      <c r="C201" s="183" t="s">
        <v>6</v>
      </c>
      <c r="D201" s="477" t="s">
        <v>126</v>
      </c>
      <c r="E201" s="478"/>
      <c r="F201" s="203" t="s">
        <v>127</v>
      </c>
      <c r="G201" s="184" t="s">
        <v>38</v>
      </c>
      <c r="H201" s="185" t="s">
        <v>39</v>
      </c>
      <c r="I201" s="185" t="s">
        <v>128</v>
      </c>
      <c r="J201" s="185" t="s">
        <v>129</v>
      </c>
    </row>
    <row r="202" spans="3:10" x14ac:dyDescent="0.2">
      <c r="C202" s="210" t="s">
        <v>15</v>
      </c>
      <c r="D202" s="204"/>
      <c r="E202" s="205"/>
      <c r="F202" s="189"/>
      <c r="G202" s="190"/>
      <c r="H202" s="190"/>
      <c r="I202" s="190"/>
      <c r="J202" s="190"/>
    </row>
    <row r="203" spans="3:10" x14ac:dyDescent="0.2">
      <c r="C203" s="239" t="s">
        <v>130</v>
      </c>
      <c r="D203" s="240" t="s">
        <v>128</v>
      </c>
      <c r="E203" s="237"/>
      <c r="F203" s="231"/>
      <c r="G203" s="232"/>
      <c r="H203" s="232"/>
      <c r="I203" s="232">
        <v>8750</v>
      </c>
      <c r="J203" s="232" t="s">
        <v>139</v>
      </c>
    </row>
    <row r="204" spans="3:10" x14ac:dyDescent="0.2">
      <c r="C204" s="261" t="s">
        <v>48</v>
      </c>
      <c r="D204" s="262" t="s">
        <v>158</v>
      </c>
      <c r="E204" s="263"/>
      <c r="F204" s="264" t="s">
        <v>159</v>
      </c>
      <c r="G204" s="265"/>
      <c r="H204" s="265">
        <f>+J476</f>
        <v>3500</v>
      </c>
      <c r="I204" s="265">
        <f>+I203+H204</f>
        <v>12250</v>
      </c>
      <c r="J204" s="265" t="s">
        <v>139</v>
      </c>
    </row>
    <row r="205" spans="3:10" x14ac:dyDescent="0.2">
      <c r="C205" s="4"/>
      <c r="D205" s="4"/>
      <c r="E205" s="4"/>
      <c r="F205" s="4"/>
      <c r="G205" s="4"/>
      <c r="H205" s="5"/>
      <c r="I205" s="4"/>
      <c r="J205" s="4"/>
    </row>
    <row r="206" spans="3:10" x14ac:dyDescent="0.2">
      <c r="C206" s="476" t="s">
        <v>170</v>
      </c>
      <c r="D206" s="476"/>
      <c r="E206" s="476"/>
      <c r="F206" s="476"/>
      <c r="G206" s="476"/>
      <c r="H206" s="476"/>
      <c r="I206" s="476"/>
      <c r="J206" s="208" t="s">
        <v>171</v>
      </c>
    </row>
    <row r="207" spans="3:10" x14ac:dyDescent="0.2">
      <c r="C207" s="183" t="s">
        <v>6</v>
      </c>
      <c r="D207" s="477" t="s">
        <v>126</v>
      </c>
      <c r="E207" s="478"/>
      <c r="F207" s="203" t="s">
        <v>127</v>
      </c>
      <c r="G207" s="184" t="s">
        <v>38</v>
      </c>
      <c r="H207" s="185" t="s">
        <v>39</v>
      </c>
      <c r="I207" s="185" t="s">
        <v>128</v>
      </c>
      <c r="J207" s="185" t="s">
        <v>129</v>
      </c>
    </row>
    <row r="208" spans="3:10" x14ac:dyDescent="0.2">
      <c r="C208" s="210" t="s">
        <v>15</v>
      </c>
      <c r="D208" s="204"/>
      <c r="E208" s="205"/>
      <c r="F208" s="189"/>
      <c r="G208" s="190"/>
      <c r="H208" s="190"/>
      <c r="I208" s="190"/>
      <c r="J208" s="190"/>
    </row>
    <row r="209" spans="3:10" x14ac:dyDescent="0.2">
      <c r="C209" s="239" t="s">
        <v>130</v>
      </c>
      <c r="D209" s="240" t="s">
        <v>128</v>
      </c>
      <c r="E209" s="237"/>
      <c r="F209" s="231"/>
      <c r="G209" s="232"/>
      <c r="H209" s="232"/>
      <c r="I209" s="232">
        <v>4820</v>
      </c>
      <c r="J209" s="232" t="s">
        <v>131</v>
      </c>
    </row>
    <row r="210" spans="3:10" x14ac:dyDescent="0.2">
      <c r="C210" s="4"/>
      <c r="D210" s="4"/>
      <c r="E210" s="4"/>
      <c r="F210" s="4"/>
      <c r="G210" s="4"/>
      <c r="H210" s="5"/>
      <c r="I210" s="4"/>
      <c r="J210" s="4"/>
    </row>
    <row r="211" spans="3:10" x14ac:dyDescent="0.2">
      <c r="C211" s="476" t="s">
        <v>172</v>
      </c>
      <c r="D211" s="476"/>
      <c r="E211" s="476"/>
      <c r="F211" s="476"/>
      <c r="G211" s="476"/>
      <c r="H211" s="476"/>
      <c r="I211" s="476"/>
      <c r="J211" s="208" t="s">
        <v>173</v>
      </c>
    </row>
    <row r="212" spans="3:10" x14ac:dyDescent="0.2">
      <c r="C212" s="183" t="s">
        <v>6</v>
      </c>
      <c r="D212" s="477" t="s">
        <v>126</v>
      </c>
      <c r="E212" s="478"/>
      <c r="F212" s="203" t="s">
        <v>127</v>
      </c>
      <c r="G212" s="184" t="s">
        <v>38</v>
      </c>
      <c r="H212" s="185" t="s">
        <v>39</v>
      </c>
      <c r="I212" s="185" t="s">
        <v>128</v>
      </c>
      <c r="J212" s="185" t="s">
        <v>129</v>
      </c>
    </row>
    <row r="213" spans="3:10" x14ac:dyDescent="0.2">
      <c r="C213" s="210" t="s">
        <v>15</v>
      </c>
      <c r="D213" s="204"/>
      <c r="E213" s="205"/>
      <c r="F213" s="189"/>
      <c r="G213" s="190"/>
      <c r="H213" s="190"/>
      <c r="I213" s="190"/>
      <c r="J213" s="190"/>
    </row>
    <row r="214" spans="3:10" x14ac:dyDescent="0.2">
      <c r="C214" s="239" t="s">
        <v>130</v>
      </c>
      <c r="D214" s="240" t="s">
        <v>128</v>
      </c>
      <c r="E214" s="237"/>
      <c r="F214" s="231"/>
      <c r="G214" s="232"/>
      <c r="H214" s="232"/>
      <c r="I214" s="232">
        <v>1080</v>
      </c>
      <c r="J214" s="232" t="s">
        <v>139</v>
      </c>
    </row>
    <row r="215" spans="3:10" x14ac:dyDescent="0.2">
      <c r="C215" s="261" t="s">
        <v>48</v>
      </c>
      <c r="D215" s="262" t="s">
        <v>158</v>
      </c>
      <c r="E215" s="263"/>
      <c r="F215" s="264" t="s">
        <v>159</v>
      </c>
      <c r="G215" s="265"/>
      <c r="H215" s="265">
        <f>+J480</f>
        <v>432</v>
      </c>
      <c r="I215" s="265">
        <f>+I214+H215</f>
        <v>1512</v>
      </c>
      <c r="J215" s="265" t="s">
        <v>139</v>
      </c>
    </row>
    <row r="216" spans="3:10" x14ac:dyDescent="0.2">
      <c r="C216" s="4"/>
      <c r="D216" s="4"/>
      <c r="E216" s="4"/>
      <c r="F216" s="4"/>
      <c r="G216" s="4"/>
      <c r="H216" s="5"/>
      <c r="I216" s="4"/>
      <c r="J216" s="4"/>
    </row>
    <row r="217" spans="3:10" x14ac:dyDescent="0.2">
      <c r="C217" s="485" t="s">
        <v>299</v>
      </c>
      <c r="D217" s="485"/>
      <c r="E217" s="485"/>
      <c r="F217" s="485"/>
      <c r="G217" s="485"/>
      <c r="H217" s="485"/>
      <c r="I217" s="485"/>
      <c r="J217" s="485"/>
    </row>
    <row r="218" spans="3:10" x14ac:dyDescent="0.2">
      <c r="C218" s="4"/>
      <c r="D218" s="4"/>
      <c r="E218" s="4"/>
      <c r="F218" s="4"/>
      <c r="G218" s="4"/>
      <c r="H218" s="5"/>
      <c r="I218" s="4"/>
      <c r="J218" s="4"/>
    </row>
    <row r="219" spans="3:10" x14ac:dyDescent="0.2">
      <c r="C219" s="476" t="s">
        <v>47</v>
      </c>
      <c r="D219" s="476"/>
      <c r="E219" s="476"/>
      <c r="F219" s="476"/>
      <c r="G219" s="476"/>
      <c r="H219" s="476"/>
      <c r="I219" s="476"/>
      <c r="J219" s="208" t="s">
        <v>174</v>
      </c>
    </row>
    <row r="220" spans="3:10" x14ac:dyDescent="0.2">
      <c r="C220" s="183" t="s">
        <v>6</v>
      </c>
      <c r="D220" s="477" t="s">
        <v>126</v>
      </c>
      <c r="E220" s="478"/>
      <c r="F220" s="203" t="s">
        <v>127</v>
      </c>
      <c r="G220" s="184" t="s">
        <v>38</v>
      </c>
      <c r="H220" s="185" t="s">
        <v>39</v>
      </c>
      <c r="I220" s="185" t="s">
        <v>128</v>
      </c>
      <c r="J220" s="185" t="s">
        <v>129</v>
      </c>
    </row>
    <row r="221" spans="3:10" x14ac:dyDescent="0.2">
      <c r="C221" s="210" t="s">
        <v>15</v>
      </c>
      <c r="D221" s="204"/>
      <c r="E221" s="205"/>
      <c r="F221" s="189"/>
      <c r="G221" s="190"/>
      <c r="H221" s="190"/>
      <c r="I221" s="190"/>
      <c r="J221" s="190"/>
    </row>
    <row r="222" spans="3:10" x14ac:dyDescent="0.2">
      <c r="C222" s="239" t="s">
        <v>130</v>
      </c>
      <c r="D222" s="240" t="s">
        <v>128</v>
      </c>
      <c r="E222" s="237"/>
      <c r="F222" s="231"/>
      <c r="G222" s="232"/>
      <c r="H222" s="232"/>
      <c r="I222" s="232">
        <v>10000</v>
      </c>
      <c r="J222" s="232" t="s">
        <v>139</v>
      </c>
    </row>
    <row r="223" spans="3:10" x14ac:dyDescent="0.2">
      <c r="C223" s="206" t="s">
        <v>108</v>
      </c>
      <c r="D223" s="207" t="s">
        <v>149</v>
      </c>
      <c r="E223" s="200"/>
      <c r="F223" s="195" t="s">
        <v>140</v>
      </c>
      <c r="G223" s="196">
        <f>R58</f>
        <v>5000</v>
      </c>
      <c r="H223" s="196"/>
      <c r="I223" s="196">
        <f>+I222-G223</f>
        <v>5000</v>
      </c>
      <c r="J223" s="196" t="s">
        <v>139</v>
      </c>
    </row>
    <row r="224" spans="3:10" x14ac:dyDescent="0.2">
      <c r="C224" s="206" t="s">
        <v>45</v>
      </c>
      <c r="D224" s="207" t="s">
        <v>148</v>
      </c>
      <c r="E224" s="200"/>
      <c r="F224" s="195" t="s">
        <v>132</v>
      </c>
      <c r="G224" s="196"/>
      <c r="H224" s="196">
        <f>R23</f>
        <v>7500</v>
      </c>
      <c r="I224" s="196">
        <f>+I223+H224</f>
        <v>12500</v>
      </c>
      <c r="J224" s="196" t="s">
        <v>139</v>
      </c>
    </row>
    <row r="225" spans="3:10" x14ac:dyDescent="0.2">
      <c r="C225" s="4"/>
      <c r="D225" s="4"/>
      <c r="E225" s="4"/>
      <c r="F225" s="4"/>
      <c r="G225" s="4"/>
      <c r="H225" s="5"/>
      <c r="I225" s="4"/>
      <c r="J225" s="4"/>
    </row>
    <row r="226" spans="3:10" x14ac:dyDescent="0.2">
      <c r="C226" s="476" t="s">
        <v>175</v>
      </c>
      <c r="D226" s="476"/>
      <c r="E226" s="476"/>
      <c r="F226" s="476"/>
      <c r="G226" s="476"/>
      <c r="H226" s="476"/>
      <c r="I226" s="476"/>
      <c r="J226" s="208" t="s">
        <v>176</v>
      </c>
    </row>
    <row r="227" spans="3:10" x14ac:dyDescent="0.2">
      <c r="C227" s="183" t="s">
        <v>6</v>
      </c>
      <c r="D227" s="477" t="s">
        <v>126</v>
      </c>
      <c r="E227" s="478"/>
      <c r="F227" s="203" t="s">
        <v>127</v>
      </c>
      <c r="G227" s="184" t="s">
        <v>38</v>
      </c>
      <c r="H227" s="185" t="s">
        <v>39</v>
      </c>
      <c r="I227" s="185" t="s">
        <v>128</v>
      </c>
      <c r="J227" s="185" t="s">
        <v>129</v>
      </c>
    </row>
    <row r="228" spans="3:10" x14ac:dyDescent="0.2">
      <c r="C228" s="210" t="s">
        <v>15</v>
      </c>
      <c r="D228" s="204"/>
      <c r="E228" s="205"/>
      <c r="F228" s="189"/>
      <c r="G228" s="190"/>
      <c r="H228" s="190"/>
      <c r="I228" s="190"/>
      <c r="J228" s="190"/>
    </row>
    <row r="229" spans="3:10" x14ac:dyDescent="0.2">
      <c r="C229" s="206" t="s">
        <v>130</v>
      </c>
      <c r="D229" s="207" t="s">
        <v>128</v>
      </c>
      <c r="E229" s="200"/>
      <c r="F229" s="195"/>
      <c r="G229" s="196"/>
      <c r="H229" s="196"/>
      <c r="I229" s="196">
        <v>50762</v>
      </c>
      <c r="J229" s="196" t="s">
        <v>139</v>
      </c>
    </row>
    <row r="230" spans="3:10" x14ac:dyDescent="0.2">
      <c r="C230" s="206" t="str">
        <f>+C145</f>
        <v>Déc. 31</v>
      </c>
      <c r="D230" s="207" t="s">
        <v>154</v>
      </c>
      <c r="E230" s="200"/>
      <c r="F230" s="195" t="s">
        <v>141</v>
      </c>
      <c r="G230" s="196"/>
      <c r="H230" s="196">
        <f>H37</f>
        <v>53203.680000000008</v>
      </c>
      <c r="I230" s="196">
        <f>+I229+H230</f>
        <v>103965.68000000001</v>
      </c>
      <c r="J230" s="196" t="s">
        <v>139</v>
      </c>
    </row>
    <row r="231" spans="3:10" x14ac:dyDescent="0.2">
      <c r="C231" s="206" t="str">
        <f>+C230</f>
        <v>Déc. 31</v>
      </c>
      <c r="D231" s="207" t="s">
        <v>149</v>
      </c>
      <c r="E231" s="200"/>
      <c r="F231" s="195" t="s">
        <v>140</v>
      </c>
      <c r="G231" s="196">
        <f>J66</f>
        <v>50132.119999999995</v>
      </c>
      <c r="H231" s="196"/>
      <c r="I231" s="196">
        <f>+I230-G231</f>
        <v>53833.560000000012</v>
      </c>
      <c r="J231" s="196" t="s">
        <v>139</v>
      </c>
    </row>
    <row r="232" spans="3:10" x14ac:dyDescent="0.2">
      <c r="C232" s="4"/>
      <c r="D232" s="4"/>
      <c r="E232" s="4"/>
      <c r="F232" s="4"/>
      <c r="G232" s="4"/>
      <c r="H232" s="5"/>
      <c r="I232" s="4"/>
      <c r="J232" s="4"/>
    </row>
    <row r="233" spans="3:10" x14ac:dyDescent="0.2">
      <c r="C233" s="476" t="s">
        <v>100</v>
      </c>
      <c r="D233" s="476"/>
      <c r="E233" s="476"/>
      <c r="F233" s="476"/>
      <c r="G233" s="476"/>
      <c r="H233" s="476"/>
      <c r="I233" s="476"/>
      <c r="J233" s="208" t="s">
        <v>177</v>
      </c>
    </row>
    <row r="234" spans="3:10" x14ac:dyDescent="0.2">
      <c r="C234" s="183" t="s">
        <v>6</v>
      </c>
      <c r="D234" s="477" t="s">
        <v>126</v>
      </c>
      <c r="E234" s="478"/>
      <c r="F234" s="203" t="s">
        <v>127</v>
      </c>
      <c r="G234" s="184" t="s">
        <v>38</v>
      </c>
      <c r="H234" s="185" t="s">
        <v>39</v>
      </c>
      <c r="I234" s="185" t="s">
        <v>128</v>
      </c>
      <c r="J234" s="185" t="s">
        <v>129</v>
      </c>
    </row>
    <row r="235" spans="3:10" x14ac:dyDescent="0.2">
      <c r="C235" s="210" t="s">
        <v>15</v>
      </c>
      <c r="D235" s="204"/>
      <c r="E235" s="205"/>
      <c r="F235" s="189"/>
      <c r="G235" s="190"/>
      <c r="H235" s="190"/>
      <c r="I235" s="190"/>
      <c r="J235" s="190"/>
    </row>
    <row r="236" spans="3:10" x14ac:dyDescent="0.2">
      <c r="C236" s="239" t="s">
        <v>130</v>
      </c>
      <c r="D236" s="240" t="s">
        <v>128</v>
      </c>
      <c r="E236" s="237"/>
      <c r="F236" s="231"/>
      <c r="G236" s="232"/>
      <c r="H236" s="232"/>
      <c r="I236" s="232">
        <v>4603</v>
      </c>
      <c r="J236" s="232" t="s">
        <v>139</v>
      </c>
    </row>
    <row r="237" spans="3:10" x14ac:dyDescent="0.2">
      <c r="C237" s="206" t="s">
        <v>42</v>
      </c>
      <c r="D237" s="207" t="s">
        <v>149</v>
      </c>
      <c r="E237" s="200"/>
      <c r="F237" s="195" t="s">
        <v>140</v>
      </c>
      <c r="G237" s="196">
        <f>R53</f>
        <v>4603</v>
      </c>
      <c r="H237" s="196"/>
      <c r="I237" s="196">
        <f>+I236-G237</f>
        <v>0</v>
      </c>
      <c r="J237" s="196"/>
    </row>
    <row r="238" spans="3:10" x14ac:dyDescent="0.2">
      <c r="C238" s="206" t="str">
        <f>+C230</f>
        <v>Déc. 31</v>
      </c>
      <c r="D238" s="207" t="s">
        <v>152</v>
      </c>
      <c r="E238" s="200"/>
      <c r="F238" s="195" t="s">
        <v>133</v>
      </c>
      <c r="G238" s="196"/>
      <c r="H238" s="196">
        <f>K12</f>
        <v>508.42999999999995</v>
      </c>
      <c r="I238" s="196">
        <f>H238</f>
        <v>508.42999999999995</v>
      </c>
      <c r="J238" s="196" t="s">
        <v>139</v>
      </c>
    </row>
    <row r="239" spans="3:10" x14ac:dyDescent="0.2">
      <c r="C239" s="206" t="str">
        <f>+C238</f>
        <v>Déc. 31</v>
      </c>
      <c r="D239" s="207" t="s">
        <v>148</v>
      </c>
      <c r="E239" s="200"/>
      <c r="F239" s="195" t="s">
        <v>132</v>
      </c>
      <c r="G239" s="196"/>
      <c r="H239" s="196">
        <f>K25</f>
        <v>2400</v>
      </c>
      <c r="I239" s="196">
        <f>+I238+H239</f>
        <v>2908.43</v>
      </c>
      <c r="J239" s="196" t="s">
        <v>139</v>
      </c>
    </row>
    <row r="240" spans="3:10" x14ac:dyDescent="0.2">
      <c r="C240" s="4"/>
      <c r="D240" s="4"/>
      <c r="E240" s="4"/>
      <c r="F240" s="4"/>
      <c r="G240" s="4"/>
      <c r="H240" s="5"/>
      <c r="I240" s="4"/>
      <c r="J240" s="4"/>
    </row>
    <row r="241" spans="3:10" x14ac:dyDescent="0.2">
      <c r="C241" s="476" t="s">
        <v>102</v>
      </c>
      <c r="D241" s="476"/>
      <c r="E241" s="476"/>
      <c r="F241" s="476"/>
      <c r="G241" s="476"/>
      <c r="H241" s="476"/>
      <c r="I241" s="476"/>
      <c r="J241" s="208" t="s">
        <v>178</v>
      </c>
    </row>
    <row r="242" spans="3:10" x14ac:dyDescent="0.2">
      <c r="C242" s="183" t="s">
        <v>6</v>
      </c>
      <c r="D242" s="477" t="s">
        <v>126</v>
      </c>
      <c r="E242" s="478"/>
      <c r="F242" s="203" t="s">
        <v>127</v>
      </c>
      <c r="G242" s="184" t="s">
        <v>38</v>
      </c>
      <c r="H242" s="185" t="s">
        <v>39</v>
      </c>
      <c r="I242" s="185" t="s">
        <v>128</v>
      </c>
      <c r="J242" s="185" t="s">
        <v>129</v>
      </c>
    </row>
    <row r="243" spans="3:10" x14ac:dyDescent="0.2">
      <c r="C243" s="210" t="s">
        <v>15</v>
      </c>
      <c r="D243" s="204"/>
      <c r="E243" s="205"/>
      <c r="F243" s="189"/>
      <c r="G243" s="190"/>
      <c r="H243" s="190"/>
      <c r="I243" s="190"/>
      <c r="J243" s="190"/>
    </row>
    <row r="244" spans="3:10" x14ac:dyDescent="0.2">
      <c r="C244" s="239" t="s">
        <v>130</v>
      </c>
      <c r="D244" s="240" t="s">
        <v>128</v>
      </c>
      <c r="E244" s="237"/>
      <c r="F244" s="231"/>
      <c r="G244" s="232"/>
      <c r="H244" s="232"/>
      <c r="I244" s="232">
        <v>6332</v>
      </c>
      <c r="J244" s="232" t="s">
        <v>139</v>
      </c>
    </row>
    <row r="245" spans="3:10" x14ac:dyDescent="0.2">
      <c r="C245" s="206" t="s">
        <v>42</v>
      </c>
      <c r="D245" s="207" t="s">
        <v>149</v>
      </c>
      <c r="E245" s="200"/>
      <c r="F245" s="195" t="s">
        <v>140</v>
      </c>
      <c r="G245" s="196">
        <f>R55</f>
        <v>6332</v>
      </c>
      <c r="H245" s="196"/>
      <c r="I245" s="196">
        <f>+I244-G245</f>
        <v>0</v>
      </c>
      <c r="J245" s="196"/>
    </row>
    <row r="246" spans="3:10" x14ac:dyDescent="0.2">
      <c r="C246" s="206" t="str">
        <f>+C239</f>
        <v>Déc. 31</v>
      </c>
      <c r="D246" s="207" t="s">
        <v>152</v>
      </c>
      <c r="E246" s="200"/>
      <c r="F246" s="195" t="s">
        <v>133</v>
      </c>
      <c r="G246" s="196"/>
      <c r="H246" s="196">
        <f>L12</f>
        <v>1014.3</v>
      </c>
      <c r="I246" s="196">
        <f>H246</f>
        <v>1014.3</v>
      </c>
      <c r="J246" s="196" t="s">
        <v>139</v>
      </c>
    </row>
    <row r="247" spans="3:10" x14ac:dyDescent="0.2">
      <c r="C247" s="206" t="str">
        <f>+C246</f>
        <v>Déc. 31</v>
      </c>
      <c r="D247" s="207" t="s">
        <v>148</v>
      </c>
      <c r="E247" s="200"/>
      <c r="F247" s="195" t="s">
        <v>132</v>
      </c>
      <c r="G247" s="196"/>
      <c r="H247" s="196">
        <f>L25</f>
        <v>4788</v>
      </c>
      <c r="I247" s="196">
        <f>+I246+H247</f>
        <v>5802.3</v>
      </c>
      <c r="J247" s="196" t="s">
        <v>139</v>
      </c>
    </row>
    <row r="248" spans="3:10" x14ac:dyDescent="0.2">
      <c r="C248" s="4"/>
      <c r="D248" s="4"/>
      <c r="E248" s="4"/>
      <c r="F248" s="4"/>
      <c r="G248" s="4"/>
      <c r="H248" s="5"/>
      <c r="I248" s="4"/>
      <c r="J248" s="4"/>
    </row>
    <row r="249" spans="3:10" x14ac:dyDescent="0.2">
      <c r="C249" s="476" t="s">
        <v>179</v>
      </c>
      <c r="D249" s="476"/>
      <c r="E249" s="476"/>
      <c r="F249" s="476"/>
      <c r="G249" s="476"/>
      <c r="H249" s="476"/>
      <c r="I249" s="476"/>
      <c r="J249" s="208" t="s">
        <v>180</v>
      </c>
    </row>
    <row r="250" spans="3:10" x14ac:dyDescent="0.2">
      <c r="C250" s="183" t="s">
        <v>6</v>
      </c>
      <c r="D250" s="477" t="s">
        <v>126</v>
      </c>
      <c r="E250" s="478"/>
      <c r="F250" s="203" t="s">
        <v>127</v>
      </c>
      <c r="G250" s="184" t="s">
        <v>38</v>
      </c>
      <c r="H250" s="185" t="s">
        <v>39</v>
      </c>
      <c r="I250" s="185" t="s">
        <v>128</v>
      </c>
      <c r="J250" s="185" t="s">
        <v>129</v>
      </c>
    </row>
    <row r="251" spans="3:10" x14ac:dyDescent="0.2">
      <c r="C251" s="210" t="s">
        <v>15</v>
      </c>
      <c r="D251" s="204"/>
      <c r="E251" s="205"/>
      <c r="F251" s="189"/>
      <c r="G251" s="190"/>
      <c r="H251" s="190"/>
      <c r="I251" s="190"/>
      <c r="J251" s="196"/>
    </row>
    <row r="252" spans="3:10" x14ac:dyDescent="0.2">
      <c r="C252" s="261" t="s">
        <v>48</v>
      </c>
      <c r="D252" s="262" t="s">
        <v>158</v>
      </c>
      <c r="E252" s="263"/>
      <c r="F252" s="264" t="s">
        <v>159</v>
      </c>
      <c r="G252" s="265"/>
      <c r="H252" s="265">
        <f>+J488</f>
        <v>1020</v>
      </c>
      <c r="I252" s="265">
        <f>H252</f>
        <v>1020</v>
      </c>
      <c r="J252" s="265" t="s">
        <v>139</v>
      </c>
    </row>
    <row r="253" spans="3:10" x14ac:dyDescent="0.2">
      <c r="C253" s="4"/>
      <c r="D253" s="4"/>
      <c r="E253" s="4"/>
      <c r="F253" s="4"/>
      <c r="G253" s="4"/>
      <c r="H253" s="5"/>
      <c r="I253" s="4"/>
      <c r="J253" s="4"/>
    </row>
    <row r="254" spans="3:10" x14ac:dyDescent="0.2">
      <c r="C254" s="476" t="s">
        <v>181</v>
      </c>
      <c r="D254" s="476"/>
      <c r="E254" s="476"/>
      <c r="F254" s="476"/>
      <c r="G254" s="476"/>
      <c r="H254" s="476"/>
      <c r="I254" s="476"/>
      <c r="J254" s="208" t="s">
        <v>182</v>
      </c>
    </row>
    <row r="255" spans="3:10" x14ac:dyDescent="0.2">
      <c r="C255" s="183" t="s">
        <v>6</v>
      </c>
      <c r="D255" s="477" t="s">
        <v>126</v>
      </c>
      <c r="E255" s="478"/>
      <c r="F255" s="203" t="s">
        <v>127</v>
      </c>
      <c r="G255" s="184" t="s">
        <v>38</v>
      </c>
      <c r="H255" s="185" t="s">
        <v>39</v>
      </c>
      <c r="I255" s="185" t="s">
        <v>128</v>
      </c>
      <c r="J255" s="185" t="s">
        <v>129</v>
      </c>
    </row>
    <row r="256" spans="3:10" x14ac:dyDescent="0.2">
      <c r="C256" s="210" t="s">
        <v>15</v>
      </c>
      <c r="D256" s="204"/>
      <c r="E256" s="205"/>
      <c r="F256" s="189"/>
      <c r="G256" s="190"/>
      <c r="H256" s="190"/>
      <c r="I256" s="190"/>
      <c r="J256" s="190"/>
    </row>
    <row r="257" spans="3:10" x14ac:dyDescent="0.2">
      <c r="C257" s="261" t="s">
        <v>48</v>
      </c>
      <c r="D257" s="262" t="s">
        <v>158</v>
      </c>
      <c r="E257" s="263"/>
      <c r="F257" s="264" t="s">
        <v>159</v>
      </c>
      <c r="G257" s="265"/>
      <c r="H257" s="265">
        <f>+J484</f>
        <v>127</v>
      </c>
      <c r="I257" s="265">
        <f>H257</f>
        <v>127</v>
      </c>
      <c r="J257" s="265" t="s">
        <v>139</v>
      </c>
    </row>
    <row r="258" spans="3:10" x14ac:dyDescent="0.2">
      <c r="C258" s="4"/>
      <c r="D258" s="4"/>
      <c r="E258" s="4"/>
      <c r="F258" s="4"/>
      <c r="G258" s="4"/>
      <c r="H258" s="5"/>
      <c r="I258" s="4"/>
      <c r="J258" s="4"/>
    </row>
    <row r="259" spans="3:10" x14ac:dyDescent="0.2">
      <c r="C259" s="476" t="s">
        <v>183</v>
      </c>
      <c r="D259" s="476"/>
      <c r="E259" s="476"/>
      <c r="F259" s="476"/>
      <c r="G259" s="476"/>
      <c r="H259" s="476"/>
      <c r="I259" s="476"/>
      <c r="J259" s="208" t="s">
        <v>184</v>
      </c>
    </row>
    <row r="260" spans="3:10" x14ac:dyDescent="0.2">
      <c r="C260" s="183" t="s">
        <v>6</v>
      </c>
      <c r="D260" s="477" t="s">
        <v>126</v>
      </c>
      <c r="E260" s="478"/>
      <c r="F260" s="203" t="s">
        <v>127</v>
      </c>
      <c r="G260" s="184" t="s">
        <v>38</v>
      </c>
      <c r="H260" s="185" t="s">
        <v>39</v>
      </c>
      <c r="I260" s="185" t="s">
        <v>128</v>
      </c>
      <c r="J260" s="185" t="s">
        <v>129</v>
      </c>
    </row>
    <row r="261" spans="3:10" x14ac:dyDescent="0.2">
      <c r="C261" s="210" t="s">
        <v>15</v>
      </c>
      <c r="D261" s="204"/>
      <c r="E261" s="205"/>
      <c r="F261" s="189"/>
      <c r="G261" s="190"/>
      <c r="H261" s="190"/>
      <c r="I261" s="190"/>
      <c r="J261" s="190"/>
    </row>
    <row r="262" spans="3:10" x14ac:dyDescent="0.2">
      <c r="C262" s="261" t="s">
        <v>48</v>
      </c>
      <c r="D262" s="262" t="s">
        <v>158</v>
      </c>
      <c r="E262" s="263"/>
      <c r="F262" s="264" t="s">
        <v>159</v>
      </c>
      <c r="G262" s="265"/>
      <c r="H262" s="265">
        <f>+J492</f>
        <v>2566.5100000000002</v>
      </c>
      <c r="I262" s="265">
        <f>H262</f>
        <v>2566.5100000000002</v>
      </c>
      <c r="J262" s="265" t="s">
        <v>139</v>
      </c>
    </row>
    <row r="263" spans="3:10" x14ac:dyDescent="0.2">
      <c r="C263" s="4"/>
      <c r="D263" s="4"/>
      <c r="E263" s="4"/>
      <c r="F263" s="4"/>
      <c r="G263" s="4"/>
      <c r="H263" s="5"/>
      <c r="I263" s="4"/>
      <c r="J263" s="4"/>
    </row>
    <row r="264" spans="3:10" x14ac:dyDescent="0.2">
      <c r="C264" s="485" t="s">
        <v>303</v>
      </c>
      <c r="D264" s="485"/>
      <c r="E264" s="485"/>
      <c r="F264" s="485"/>
      <c r="G264" s="485"/>
      <c r="H264" s="485"/>
      <c r="I264" s="485"/>
      <c r="J264" s="485"/>
    </row>
    <row r="265" spans="3:10" x14ac:dyDescent="0.2">
      <c r="C265" s="4"/>
      <c r="D265" s="4"/>
      <c r="E265" s="4"/>
      <c r="F265" s="4"/>
      <c r="G265" s="4"/>
      <c r="H265" s="5"/>
      <c r="I265" s="4"/>
      <c r="J265" s="4"/>
    </row>
    <row r="266" spans="3:10" x14ac:dyDescent="0.2">
      <c r="C266" s="476" t="s">
        <v>185</v>
      </c>
      <c r="D266" s="476"/>
      <c r="E266" s="476"/>
      <c r="F266" s="476"/>
      <c r="G266" s="476"/>
      <c r="H266" s="476"/>
      <c r="I266" s="476"/>
      <c r="J266" s="208" t="s">
        <v>186</v>
      </c>
    </row>
    <row r="267" spans="3:10" x14ac:dyDescent="0.2">
      <c r="C267" s="183" t="s">
        <v>6</v>
      </c>
      <c r="D267" s="477" t="s">
        <v>126</v>
      </c>
      <c r="E267" s="478"/>
      <c r="F267" s="203" t="s">
        <v>127</v>
      </c>
      <c r="G267" s="184" t="s">
        <v>38</v>
      </c>
      <c r="H267" s="185" t="s">
        <v>39</v>
      </c>
      <c r="I267" s="185" t="s">
        <v>128</v>
      </c>
      <c r="J267" s="185" t="s">
        <v>129</v>
      </c>
    </row>
    <row r="268" spans="3:10" x14ac:dyDescent="0.2">
      <c r="C268" s="210" t="s">
        <v>15</v>
      </c>
      <c r="D268" s="204"/>
      <c r="E268" s="205"/>
      <c r="F268" s="189"/>
      <c r="G268" s="190"/>
      <c r="H268" s="190"/>
      <c r="I268" s="190"/>
      <c r="J268" s="190"/>
    </row>
    <row r="269" spans="3:10" x14ac:dyDescent="0.2">
      <c r="C269" s="239" t="s">
        <v>130</v>
      </c>
      <c r="D269" s="240" t="s">
        <v>128</v>
      </c>
      <c r="E269" s="237"/>
      <c r="F269" s="231"/>
      <c r="G269" s="232"/>
      <c r="H269" s="232"/>
      <c r="I269" s="232">
        <v>31959</v>
      </c>
      <c r="J269" s="232" t="s">
        <v>139</v>
      </c>
    </row>
    <row r="270" spans="3:10" x14ac:dyDescent="0.2">
      <c r="C270" s="328" t="s">
        <v>48</v>
      </c>
      <c r="D270" s="329" t="s">
        <v>187</v>
      </c>
      <c r="E270" s="330"/>
      <c r="F270" s="331" t="s">
        <v>159</v>
      </c>
      <c r="G270" s="332"/>
      <c r="H270" s="332">
        <f>J630</f>
        <v>83946.280000000028</v>
      </c>
      <c r="I270" s="332">
        <f>+I269+H270</f>
        <v>115905.28000000003</v>
      </c>
      <c r="J270" s="332" t="s">
        <v>139</v>
      </c>
    </row>
    <row r="271" spans="3:10" x14ac:dyDescent="0.2">
      <c r="C271" s="328" t="str">
        <f>+C270</f>
        <v>Déc. 31</v>
      </c>
      <c r="D271" s="329" t="s">
        <v>187</v>
      </c>
      <c r="E271" s="330"/>
      <c r="F271" s="331" t="s">
        <v>159</v>
      </c>
      <c r="G271" s="332"/>
      <c r="H271" s="332">
        <f>J634</f>
        <v>13000</v>
      </c>
      <c r="I271" s="332">
        <f>+I270+H271</f>
        <v>128905.28000000003</v>
      </c>
      <c r="J271" s="332" t="s">
        <v>139</v>
      </c>
    </row>
    <row r="272" spans="3:10" x14ac:dyDescent="0.2">
      <c r="C272" s="328" t="str">
        <f>+C271</f>
        <v>Déc. 31</v>
      </c>
      <c r="D272" s="329" t="s">
        <v>187</v>
      </c>
      <c r="E272" s="330"/>
      <c r="F272" s="331" t="s">
        <v>159</v>
      </c>
      <c r="G272" s="332">
        <f>I637</f>
        <v>36100</v>
      </c>
      <c r="H272" s="332"/>
      <c r="I272" s="332">
        <f>+I271-G272</f>
        <v>92805.280000000028</v>
      </c>
      <c r="J272" s="332" t="s">
        <v>139</v>
      </c>
    </row>
    <row r="273" spans="3:10" x14ac:dyDescent="0.2">
      <c r="C273" s="4"/>
      <c r="D273" s="4"/>
      <c r="E273" s="4"/>
      <c r="F273" s="4"/>
      <c r="G273" s="4"/>
      <c r="H273" s="5"/>
      <c r="I273" s="4"/>
      <c r="J273" s="4"/>
    </row>
    <row r="274" spans="3:10" x14ac:dyDescent="0.2">
      <c r="C274" s="476" t="s">
        <v>188</v>
      </c>
      <c r="D274" s="476"/>
      <c r="E274" s="476"/>
      <c r="F274" s="476"/>
      <c r="G274" s="476"/>
      <c r="H274" s="476"/>
      <c r="I274" s="476"/>
      <c r="J274" s="208" t="s">
        <v>189</v>
      </c>
    </row>
    <row r="275" spans="3:10" x14ac:dyDescent="0.2">
      <c r="C275" s="183" t="s">
        <v>6</v>
      </c>
      <c r="D275" s="477" t="s">
        <v>126</v>
      </c>
      <c r="E275" s="478"/>
      <c r="F275" s="203" t="s">
        <v>127</v>
      </c>
      <c r="G275" s="184" t="s">
        <v>38</v>
      </c>
      <c r="H275" s="185" t="s">
        <v>39</v>
      </c>
      <c r="I275" s="185" t="s">
        <v>128</v>
      </c>
      <c r="J275" s="185" t="s">
        <v>129</v>
      </c>
    </row>
    <row r="276" spans="3:10" x14ac:dyDescent="0.2">
      <c r="C276" s="210" t="s">
        <v>15</v>
      </c>
      <c r="D276" s="204"/>
      <c r="E276" s="205"/>
      <c r="F276" s="189"/>
      <c r="G276" s="190"/>
      <c r="H276" s="190"/>
      <c r="I276" s="190"/>
      <c r="J276" s="190"/>
    </row>
    <row r="277" spans="3:10" x14ac:dyDescent="0.2">
      <c r="C277" s="239" t="s">
        <v>130</v>
      </c>
      <c r="D277" s="240" t="s">
        <v>128</v>
      </c>
      <c r="E277" s="237"/>
      <c r="F277" s="231"/>
      <c r="G277" s="232"/>
      <c r="H277" s="232"/>
      <c r="I277" s="232">
        <v>13000</v>
      </c>
      <c r="J277" s="232" t="s">
        <v>139</v>
      </c>
    </row>
    <row r="278" spans="3:10" x14ac:dyDescent="0.2">
      <c r="C278" s="328" t="s">
        <v>48</v>
      </c>
      <c r="D278" s="329" t="s">
        <v>187</v>
      </c>
      <c r="E278" s="330"/>
      <c r="F278" s="331" t="s">
        <v>159</v>
      </c>
      <c r="G278" s="332">
        <f>+I277</f>
        <v>13000</v>
      </c>
      <c r="H278" s="332"/>
      <c r="I278" s="332">
        <f>+I277-G278</f>
        <v>0</v>
      </c>
      <c r="J278" s="332"/>
    </row>
    <row r="279" spans="3:10" x14ac:dyDescent="0.2">
      <c r="C279" s="4"/>
      <c r="D279" s="4"/>
      <c r="E279" s="4"/>
      <c r="F279" s="4"/>
      <c r="G279" s="4"/>
      <c r="H279" s="5"/>
      <c r="I279" s="4"/>
      <c r="J279" s="4"/>
    </row>
    <row r="280" spans="3:10" x14ac:dyDescent="0.2">
      <c r="C280" s="476" t="s">
        <v>114</v>
      </c>
      <c r="D280" s="476"/>
      <c r="E280" s="476"/>
      <c r="F280" s="476"/>
      <c r="G280" s="476"/>
      <c r="H280" s="476"/>
      <c r="I280" s="476"/>
      <c r="J280" s="208" t="s">
        <v>190</v>
      </c>
    </row>
    <row r="281" spans="3:10" x14ac:dyDescent="0.2">
      <c r="C281" s="183" t="s">
        <v>6</v>
      </c>
      <c r="D281" s="477" t="s">
        <v>126</v>
      </c>
      <c r="E281" s="478"/>
      <c r="F281" s="203" t="s">
        <v>127</v>
      </c>
      <c r="G281" s="184" t="s">
        <v>38</v>
      </c>
      <c r="H281" s="185" t="s">
        <v>39</v>
      </c>
      <c r="I281" s="185" t="s">
        <v>128</v>
      </c>
      <c r="J281" s="185" t="s">
        <v>129</v>
      </c>
    </row>
    <row r="282" spans="3:10" x14ac:dyDescent="0.2">
      <c r="C282" s="210" t="s">
        <v>15</v>
      </c>
      <c r="D282" s="204"/>
      <c r="E282" s="205"/>
      <c r="F282" s="189"/>
      <c r="G282" s="190"/>
      <c r="H282" s="190"/>
      <c r="I282" s="190"/>
      <c r="J282" s="190"/>
    </row>
    <row r="283" spans="3:10" x14ac:dyDescent="0.2">
      <c r="C283" s="239" t="s">
        <v>130</v>
      </c>
      <c r="D283" s="240" t="s">
        <v>128</v>
      </c>
      <c r="E283" s="237"/>
      <c r="F283" s="231"/>
      <c r="G283" s="232"/>
      <c r="H283" s="232"/>
      <c r="I283" s="232">
        <v>35100</v>
      </c>
      <c r="J283" s="232" t="s">
        <v>131</v>
      </c>
    </row>
    <row r="284" spans="3:10" x14ac:dyDescent="0.2">
      <c r="C284" s="206" t="s">
        <v>112</v>
      </c>
      <c r="D284" s="207" t="s">
        <v>149</v>
      </c>
      <c r="E284" s="200"/>
      <c r="F284" s="195" t="s">
        <v>140</v>
      </c>
      <c r="G284" s="196">
        <f>R63</f>
        <v>1000</v>
      </c>
      <c r="H284" s="196"/>
      <c r="I284" s="196">
        <f>+I283+G284</f>
        <v>36100</v>
      </c>
      <c r="J284" s="196" t="s">
        <v>131</v>
      </c>
    </row>
    <row r="285" spans="3:10" x14ac:dyDescent="0.2">
      <c r="C285" s="328" t="s">
        <v>48</v>
      </c>
      <c r="D285" s="329" t="s">
        <v>187</v>
      </c>
      <c r="E285" s="330"/>
      <c r="F285" s="331" t="s">
        <v>159</v>
      </c>
      <c r="G285" s="332"/>
      <c r="H285" s="332">
        <f>+I284</f>
        <v>36100</v>
      </c>
      <c r="I285" s="332">
        <f>+G285</f>
        <v>0</v>
      </c>
      <c r="J285" s="332"/>
    </row>
    <row r="286" spans="3:10" x14ac:dyDescent="0.2">
      <c r="C286" s="4"/>
      <c r="D286" s="4"/>
      <c r="E286" s="4"/>
      <c r="F286" s="4"/>
      <c r="G286" s="4"/>
      <c r="H286" s="5"/>
      <c r="I286" s="4"/>
      <c r="J286" s="4"/>
    </row>
    <row r="287" spans="3:10" x14ac:dyDescent="0.2">
      <c r="C287" s="485" t="s">
        <v>403</v>
      </c>
      <c r="D287" s="485"/>
      <c r="E287" s="485"/>
      <c r="F287" s="485"/>
      <c r="G287" s="485"/>
      <c r="H287" s="485"/>
      <c r="I287" s="485"/>
      <c r="J287" s="485"/>
    </row>
    <row r="288" spans="3:10" x14ac:dyDescent="0.2">
      <c r="C288" s="4"/>
      <c r="D288" s="4"/>
      <c r="E288" s="4"/>
      <c r="F288" s="4"/>
      <c r="G288" s="4"/>
      <c r="H288" s="5"/>
      <c r="I288" s="4"/>
      <c r="J288" s="4"/>
    </row>
    <row r="289" spans="3:10" x14ac:dyDescent="0.2">
      <c r="C289" s="476" t="s">
        <v>191</v>
      </c>
      <c r="D289" s="476"/>
      <c r="E289" s="476"/>
      <c r="F289" s="476"/>
      <c r="G289" s="476"/>
      <c r="H289" s="476"/>
      <c r="I289" s="476"/>
      <c r="J289" s="208" t="s">
        <v>192</v>
      </c>
    </row>
    <row r="290" spans="3:10" x14ac:dyDescent="0.2">
      <c r="C290" s="183" t="s">
        <v>6</v>
      </c>
      <c r="D290" s="477" t="s">
        <v>126</v>
      </c>
      <c r="E290" s="478"/>
      <c r="F290" s="203" t="s">
        <v>127</v>
      </c>
      <c r="G290" s="184" t="s">
        <v>38</v>
      </c>
      <c r="H290" s="185" t="s">
        <v>39</v>
      </c>
      <c r="I290" s="185" t="s">
        <v>128</v>
      </c>
      <c r="J290" s="185" t="s">
        <v>129</v>
      </c>
    </row>
    <row r="291" spans="3:10" x14ac:dyDescent="0.2">
      <c r="C291" s="210" t="s">
        <v>15</v>
      </c>
      <c r="D291" s="204"/>
      <c r="E291" s="205"/>
      <c r="F291" s="189"/>
      <c r="G291" s="190"/>
      <c r="H291" s="190"/>
      <c r="I291" s="190"/>
      <c r="J291" s="190"/>
    </row>
    <row r="292" spans="3:10" x14ac:dyDescent="0.2">
      <c r="C292" s="239" t="s">
        <v>130</v>
      </c>
      <c r="D292" s="240" t="s">
        <v>128</v>
      </c>
      <c r="E292" s="237"/>
      <c r="F292" s="231"/>
      <c r="G292" s="232"/>
      <c r="H292" s="232"/>
      <c r="I292" s="232">
        <v>665617</v>
      </c>
      <c r="J292" s="232" t="s">
        <v>139</v>
      </c>
    </row>
    <row r="293" spans="3:10" x14ac:dyDescent="0.2">
      <c r="C293" s="206" t="s">
        <v>48</v>
      </c>
      <c r="D293" s="207" t="s">
        <v>152</v>
      </c>
      <c r="E293" s="200"/>
      <c r="F293" s="195" t="s">
        <v>133</v>
      </c>
      <c r="G293" s="196"/>
      <c r="H293" s="196">
        <f>I12</f>
        <v>10545.74</v>
      </c>
      <c r="I293" s="196">
        <f>+I292+H293</f>
        <v>676162.74</v>
      </c>
      <c r="J293" s="196" t="s">
        <v>139</v>
      </c>
    </row>
    <row r="294" spans="3:10" x14ac:dyDescent="0.2">
      <c r="C294" s="206" t="str">
        <f>+C293</f>
        <v>Déc. 31</v>
      </c>
      <c r="D294" s="207" t="s">
        <v>148</v>
      </c>
      <c r="E294" s="200"/>
      <c r="F294" s="195" t="s">
        <v>132</v>
      </c>
      <c r="G294" s="196"/>
      <c r="H294" s="196">
        <f>J25</f>
        <v>48000</v>
      </c>
      <c r="I294" s="196">
        <f>+I293+H294</f>
        <v>724162.74</v>
      </c>
      <c r="J294" s="196" t="s">
        <v>139</v>
      </c>
    </row>
    <row r="295" spans="3:10" x14ac:dyDescent="0.2">
      <c r="C295" s="328" t="s">
        <v>48</v>
      </c>
      <c r="D295" s="329" t="s">
        <v>187</v>
      </c>
      <c r="E295" s="330"/>
      <c r="F295" s="331" t="s">
        <v>159</v>
      </c>
      <c r="G295" s="332">
        <f>+I294</f>
        <v>724162.74</v>
      </c>
      <c r="H295" s="332"/>
      <c r="I295" s="332">
        <f>+I294-G295</f>
        <v>0</v>
      </c>
      <c r="J295" s="332"/>
    </row>
    <row r="296" spans="3:10" x14ac:dyDescent="0.2">
      <c r="C296" s="4"/>
      <c r="D296" s="4"/>
      <c r="E296" s="4"/>
      <c r="F296" s="4"/>
      <c r="G296" s="4"/>
      <c r="H296" s="5"/>
      <c r="I296" s="4"/>
      <c r="J296" s="4"/>
    </row>
    <row r="297" spans="3:10" x14ac:dyDescent="0.2">
      <c r="C297" s="476" t="s">
        <v>193</v>
      </c>
      <c r="D297" s="476"/>
      <c r="E297" s="476"/>
      <c r="F297" s="476"/>
      <c r="G297" s="476"/>
      <c r="H297" s="476"/>
      <c r="I297" s="476"/>
      <c r="J297" s="208" t="s">
        <v>194</v>
      </c>
    </row>
    <row r="298" spans="3:10" x14ac:dyDescent="0.2">
      <c r="C298" s="183" t="s">
        <v>6</v>
      </c>
      <c r="D298" s="477" t="s">
        <v>126</v>
      </c>
      <c r="E298" s="478"/>
      <c r="F298" s="203" t="s">
        <v>127</v>
      </c>
      <c r="G298" s="184" t="s">
        <v>38</v>
      </c>
      <c r="H298" s="185" t="s">
        <v>39</v>
      </c>
      <c r="I298" s="185" t="s">
        <v>128</v>
      </c>
      <c r="J298" s="185" t="s">
        <v>129</v>
      </c>
    </row>
    <row r="299" spans="3:10" x14ac:dyDescent="0.2">
      <c r="C299" s="210" t="s">
        <v>15</v>
      </c>
      <c r="D299" s="204"/>
      <c r="E299" s="205"/>
      <c r="F299" s="189"/>
      <c r="G299" s="190"/>
      <c r="H299" s="190"/>
      <c r="I299" s="190"/>
      <c r="J299" s="190"/>
    </row>
    <row r="300" spans="3:10" x14ac:dyDescent="0.2">
      <c r="C300" s="239" t="s">
        <v>130</v>
      </c>
      <c r="D300" s="240" t="s">
        <v>128</v>
      </c>
      <c r="E300" s="237"/>
      <c r="F300" s="231"/>
      <c r="G300" s="232"/>
      <c r="H300" s="232"/>
      <c r="I300" s="232">
        <v>3114</v>
      </c>
      <c r="J300" s="232" t="s">
        <v>131</v>
      </c>
    </row>
    <row r="301" spans="3:10" x14ac:dyDescent="0.2">
      <c r="C301" s="206" t="s">
        <v>48</v>
      </c>
      <c r="D301" s="207" t="s">
        <v>152</v>
      </c>
      <c r="E301" s="200"/>
      <c r="F301" s="195" t="s">
        <v>133</v>
      </c>
      <c r="G301" s="196">
        <f>J12</f>
        <v>377.29</v>
      </c>
      <c r="H301" s="196"/>
      <c r="I301" s="196">
        <f>+I300+G301</f>
        <v>3491.29</v>
      </c>
      <c r="J301" s="196" t="s">
        <v>131</v>
      </c>
    </row>
    <row r="302" spans="3:10" x14ac:dyDescent="0.2">
      <c r="C302" s="328" t="s">
        <v>48</v>
      </c>
      <c r="D302" s="329" t="s">
        <v>187</v>
      </c>
      <c r="E302" s="330"/>
      <c r="F302" s="331" t="s">
        <v>159</v>
      </c>
      <c r="G302" s="332"/>
      <c r="H302" s="332">
        <f>+I301</f>
        <v>3491.29</v>
      </c>
      <c r="I302" s="332">
        <f>+I301-H302</f>
        <v>0</v>
      </c>
      <c r="J302" s="332"/>
    </row>
    <row r="303" spans="3:10" x14ac:dyDescent="0.2">
      <c r="C303" s="4"/>
      <c r="D303" s="4"/>
      <c r="E303" s="4"/>
      <c r="F303" s="4"/>
      <c r="G303" s="4"/>
      <c r="H303" s="5"/>
      <c r="I303" s="4"/>
      <c r="J303" s="4"/>
    </row>
    <row r="304" spans="3:10" x14ac:dyDescent="0.2">
      <c r="C304" s="476" t="s">
        <v>195</v>
      </c>
      <c r="D304" s="476"/>
      <c r="E304" s="476"/>
      <c r="F304" s="476"/>
      <c r="G304" s="476"/>
      <c r="H304" s="476"/>
      <c r="I304" s="476"/>
      <c r="J304" s="208" t="s">
        <v>196</v>
      </c>
    </row>
    <row r="305" spans="3:10" x14ac:dyDescent="0.2">
      <c r="C305" s="183" t="s">
        <v>6</v>
      </c>
      <c r="D305" s="477" t="s">
        <v>126</v>
      </c>
      <c r="E305" s="478"/>
      <c r="F305" s="203" t="s">
        <v>127</v>
      </c>
      <c r="G305" s="184" t="s">
        <v>38</v>
      </c>
      <c r="H305" s="185" t="s">
        <v>39</v>
      </c>
      <c r="I305" s="185" t="s">
        <v>128</v>
      </c>
      <c r="J305" s="185" t="s">
        <v>129</v>
      </c>
    </row>
    <row r="306" spans="3:10" x14ac:dyDescent="0.2">
      <c r="C306" s="210" t="s">
        <v>15</v>
      </c>
      <c r="D306" s="204"/>
      <c r="E306" s="205"/>
      <c r="F306" s="189"/>
      <c r="G306" s="190"/>
      <c r="H306" s="190"/>
      <c r="I306" s="190"/>
      <c r="J306" s="190"/>
    </row>
    <row r="307" spans="3:10" x14ac:dyDescent="0.2">
      <c r="C307" s="239" t="s">
        <v>130</v>
      </c>
      <c r="D307" s="240" t="s">
        <v>128</v>
      </c>
      <c r="E307" s="237"/>
      <c r="F307" s="231"/>
      <c r="G307" s="232"/>
      <c r="H307" s="232"/>
      <c r="I307" s="232">
        <v>2019</v>
      </c>
      <c r="J307" s="232" t="s">
        <v>131</v>
      </c>
    </row>
    <row r="308" spans="3:10" x14ac:dyDescent="0.2">
      <c r="C308" s="206" t="str">
        <f>+C302</f>
        <v>Déc. 31</v>
      </c>
      <c r="D308" s="207" t="s">
        <v>148</v>
      </c>
      <c r="E308" s="200"/>
      <c r="F308" s="195" t="s">
        <v>132</v>
      </c>
      <c r="G308" s="196">
        <f>H25</f>
        <v>67</v>
      </c>
      <c r="H308" s="196"/>
      <c r="I308" s="196">
        <f>+I307+G308</f>
        <v>2086</v>
      </c>
      <c r="J308" s="196" t="s">
        <v>131</v>
      </c>
    </row>
    <row r="309" spans="3:10" x14ac:dyDescent="0.2">
      <c r="C309" s="328" t="s">
        <v>48</v>
      </c>
      <c r="D309" s="329" t="s">
        <v>187</v>
      </c>
      <c r="E309" s="330"/>
      <c r="F309" s="331" t="s">
        <v>159</v>
      </c>
      <c r="G309" s="332"/>
      <c r="H309" s="332">
        <f>+I308</f>
        <v>2086</v>
      </c>
      <c r="I309" s="332">
        <f>+I308-H309</f>
        <v>0</v>
      </c>
      <c r="J309" s="332"/>
    </row>
    <row r="310" spans="3:10" x14ac:dyDescent="0.2">
      <c r="C310" s="4"/>
      <c r="D310" s="4"/>
      <c r="E310" s="4"/>
      <c r="F310" s="4"/>
      <c r="G310" s="4"/>
      <c r="H310" s="5"/>
      <c r="I310" s="4"/>
      <c r="J310" s="4"/>
    </row>
    <row r="311" spans="3:10" x14ac:dyDescent="0.2">
      <c r="C311" s="485" t="s">
        <v>426</v>
      </c>
      <c r="D311" s="485"/>
      <c r="E311" s="485"/>
      <c r="F311" s="485"/>
      <c r="G311" s="485"/>
      <c r="H311" s="485"/>
      <c r="I311" s="485"/>
      <c r="J311" s="485"/>
    </row>
    <row r="312" spans="3:10" x14ac:dyDescent="0.2">
      <c r="C312" s="4"/>
      <c r="D312" s="4"/>
      <c r="E312" s="4"/>
      <c r="F312" s="4"/>
      <c r="G312" s="4"/>
      <c r="H312" s="5"/>
      <c r="I312" s="4"/>
      <c r="J312" s="4"/>
    </row>
    <row r="313" spans="3:10" x14ac:dyDescent="0.2">
      <c r="C313" s="476" t="s">
        <v>197</v>
      </c>
      <c r="D313" s="476"/>
      <c r="E313" s="476"/>
      <c r="F313" s="476"/>
      <c r="G313" s="476"/>
      <c r="H313" s="476"/>
      <c r="I313" s="476"/>
      <c r="J313" s="208" t="s">
        <v>198</v>
      </c>
    </row>
    <row r="314" spans="3:10" x14ac:dyDescent="0.2">
      <c r="C314" s="183" t="s">
        <v>6</v>
      </c>
      <c r="D314" s="477" t="s">
        <v>126</v>
      </c>
      <c r="E314" s="478"/>
      <c r="F314" s="203" t="s">
        <v>127</v>
      </c>
      <c r="G314" s="184" t="s">
        <v>38</v>
      </c>
      <c r="H314" s="185" t="s">
        <v>39</v>
      </c>
      <c r="I314" s="185" t="s">
        <v>128</v>
      </c>
      <c r="J314" s="185" t="s">
        <v>129</v>
      </c>
    </row>
    <row r="315" spans="3:10" x14ac:dyDescent="0.2">
      <c r="C315" s="210" t="s">
        <v>15</v>
      </c>
      <c r="D315" s="204"/>
      <c r="E315" s="205"/>
      <c r="F315" s="189"/>
      <c r="G315" s="190"/>
      <c r="H315" s="190"/>
      <c r="I315" s="190"/>
      <c r="J315" s="190"/>
    </row>
    <row r="316" spans="3:10" x14ac:dyDescent="0.2">
      <c r="C316" s="206" t="str">
        <f>+C308</f>
        <v>Déc. 31</v>
      </c>
      <c r="D316" s="207"/>
      <c r="E316" s="200"/>
      <c r="F316" s="195" t="s">
        <v>159</v>
      </c>
      <c r="G316" s="196">
        <f>I499</f>
        <v>68612</v>
      </c>
      <c r="H316" s="196"/>
      <c r="I316" s="196">
        <f>+G316</f>
        <v>68612</v>
      </c>
      <c r="J316" s="196" t="s">
        <v>131</v>
      </c>
    </row>
    <row r="317" spans="3:10" x14ac:dyDescent="0.2">
      <c r="C317" s="328" t="s">
        <v>48</v>
      </c>
      <c r="D317" s="329" t="s">
        <v>187</v>
      </c>
      <c r="E317" s="330"/>
      <c r="F317" s="331" t="s">
        <v>159</v>
      </c>
      <c r="G317" s="332"/>
      <c r="H317" s="332">
        <f>+I316</f>
        <v>68612</v>
      </c>
      <c r="I317" s="332">
        <f>+I316-H317</f>
        <v>0</v>
      </c>
      <c r="J317" s="332"/>
    </row>
    <row r="318" spans="3:10" x14ac:dyDescent="0.2">
      <c r="C318" s="4"/>
      <c r="D318" s="4"/>
      <c r="E318" s="4"/>
      <c r="F318" s="4"/>
      <c r="G318" s="4"/>
      <c r="H318" s="5"/>
      <c r="I318" s="4"/>
      <c r="J318" s="4"/>
    </row>
    <row r="319" spans="3:10" x14ac:dyDescent="0.2">
      <c r="C319" s="476" t="s">
        <v>199</v>
      </c>
      <c r="D319" s="476"/>
      <c r="E319" s="476"/>
      <c r="F319" s="476"/>
      <c r="G319" s="476"/>
      <c r="H319" s="476"/>
      <c r="I319" s="476"/>
      <c r="J319" s="208" t="s">
        <v>200</v>
      </c>
    </row>
    <row r="320" spans="3:10" x14ac:dyDescent="0.2">
      <c r="C320" s="183" t="s">
        <v>6</v>
      </c>
      <c r="D320" s="477" t="s">
        <v>126</v>
      </c>
      <c r="E320" s="478"/>
      <c r="F320" s="203" t="s">
        <v>127</v>
      </c>
      <c r="G320" s="184" t="s">
        <v>38</v>
      </c>
      <c r="H320" s="185" t="s">
        <v>39</v>
      </c>
      <c r="I320" s="185" t="s">
        <v>128</v>
      </c>
      <c r="J320" s="185" t="s">
        <v>129</v>
      </c>
    </row>
    <row r="321" spans="3:10" x14ac:dyDescent="0.2">
      <c r="C321" s="210" t="s">
        <v>15</v>
      </c>
      <c r="D321" s="204"/>
      <c r="E321" s="205"/>
      <c r="F321" s="189"/>
      <c r="G321" s="190"/>
      <c r="H321" s="190"/>
      <c r="I321" s="190"/>
      <c r="J321" s="190"/>
    </row>
    <row r="322" spans="3:10" x14ac:dyDescent="0.2">
      <c r="C322" s="239" t="s">
        <v>130</v>
      </c>
      <c r="D322" s="240" t="s">
        <v>128</v>
      </c>
      <c r="E322" s="237"/>
      <c r="F322" s="231"/>
      <c r="G322" s="232"/>
      <c r="H322" s="232"/>
      <c r="I322" s="232">
        <v>413781</v>
      </c>
      <c r="J322" s="232" t="s">
        <v>131</v>
      </c>
    </row>
    <row r="323" spans="3:10" x14ac:dyDescent="0.2">
      <c r="C323" s="206" t="str">
        <f>+C308</f>
        <v>Déc. 31</v>
      </c>
      <c r="D323" s="207" t="s">
        <v>154</v>
      </c>
      <c r="E323" s="200"/>
      <c r="F323" s="195" t="s">
        <v>141</v>
      </c>
      <c r="G323" s="196">
        <f>I37</f>
        <v>45509.24</v>
      </c>
      <c r="H323" s="196"/>
      <c r="I323" s="196">
        <f>+I322+G323</f>
        <v>459290.24</v>
      </c>
      <c r="J323" s="196" t="s">
        <v>131</v>
      </c>
    </row>
    <row r="324" spans="3:10" x14ac:dyDescent="0.2">
      <c r="C324" s="206" t="str">
        <f>+C323</f>
        <v>Déc. 31</v>
      </c>
      <c r="D324" s="207" t="s">
        <v>149</v>
      </c>
      <c r="E324" s="200"/>
      <c r="F324" s="195" t="s">
        <v>140</v>
      </c>
      <c r="G324" s="196">
        <f>K66</f>
        <v>2742.6</v>
      </c>
      <c r="H324" s="196"/>
      <c r="I324" s="196">
        <f>+I323+G324</f>
        <v>462032.83999999997</v>
      </c>
      <c r="J324" s="196" t="s">
        <v>131</v>
      </c>
    </row>
    <row r="325" spans="3:10" x14ac:dyDescent="0.2">
      <c r="C325" s="328" t="s">
        <v>48</v>
      </c>
      <c r="D325" s="329" t="s">
        <v>187</v>
      </c>
      <c r="E325" s="330"/>
      <c r="F325" s="331" t="s">
        <v>159</v>
      </c>
      <c r="G325" s="332"/>
      <c r="H325" s="332">
        <f>+I324</f>
        <v>462032.83999999997</v>
      </c>
      <c r="I325" s="332">
        <f>+I324-H325</f>
        <v>0</v>
      </c>
      <c r="J325" s="332"/>
    </row>
    <row r="326" spans="3:10" x14ac:dyDescent="0.2">
      <c r="C326" s="4"/>
      <c r="D326" s="4"/>
      <c r="E326" s="4"/>
      <c r="F326" s="4"/>
      <c r="G326" s="4"/>
      <c r="H326" s="5"/>
      <c r="I326" s="4"/>
      <c r="J326" s="4"/>
    </row>
    <row r="327" spans="3:10" x14ac:dyDescent="0.2">
      <c r="C327" s="476" t="s">
        <v>201</v>
      </c>
      <c r="D327" s="476"/>
      <c r="E327" s="476"/>
      <c r="F327" s="476"/>
      <c r="G327" s="476"/>
      <c r="H327" s="476"/>
      <c r="I327" s="476"/>
      <c r="J327" s="208" t="s">
        <v>202</v>
      </c>
    </row>
    <row r="328" spans="3:10" x14ac:dyDescent="0.2">
      <c r="C328" s="183" t="s">
        <v>6</v>
      </c>
      <c r="D328" s="477" t="s">
        <v>126</v>
      </c>
      <c r="E328" s="478"/>
      <c r="F328" s="203" t="s">
        <v>127</v>
      </c>
      <c r="G328" s="184" t="s">
        <v>38</v>
      </c>
      <c r="H328" s="185" t="s">
        <v>39</v>
      </c>
      <c r="I328" s="185" t="s">
        <v>128</v>
      </c>
      <c r="J328" s="185" t="s">
        <v>129</v>
      </c>
    </row>
    <row r="329" spans="3:10" x14ac:dyDescent="0.2">
      <c r="C329" s="210" t="s">
        <v>15</v>
      </c>
      <c r="D329" s="204"/>
      <c r="E329" s="205"/>
      <c r="F329" s="189"/>
      <c r="G329" s="190"/>
      <c r="H329" s="190"/>
      <c r="I329" s="190"/>
      <c r="J329" s="190"/>
    </row>
    <row r="330" spans="3:10" x14ac:dyDescent="0.2">
      <c r="C330" s="239" t="s">
        <v>130</v>
      </c>
      <c r="D330" s="240" t="s">
        <v>128</v>
      </c>
      <c r="E330" s="237"/>
      <c r="F330" s="231"/>
      <c r="G330" s="232"/>
      <c r="H330" s="232"/>
      <c r="I330" s="232">
        <v>3804</v>
      </c>
      <c r="J330" s="232" t="s">
        <v>139</v>
      </c>
    </row>
    <row r="331" spans="3:10" x14ac:dyDescent="0.2">
      <c r="C331" s="206" t="str">
        <f>+C324</f>
        <v>Déc. 31</v>
      </c>
      <c r="D331" s="207" t="s">
        <v>154</v>
      </c>
      <c r="E331" s="200"/>
      <c r="F331" s="195" t="s">
        <v>141</v>
      </c>
      <c r="G331" s="196"/>
      <c r="H331" s="196">
        <f>J37</f>
        <v>547.84</v>
      </c>
      <c r="I331" s="196">
        <f>+I330+H331</f>
        <v>4351.84</v>
      </c>
      <c r="J331" s="196" t="s">
        <v>139</v>
      </c>
    </row>
    <row r="332" spans="3:10" x14ac:dyDescent="0.2">
      <c r="C332" s="328" t="s">
        <v>48</v>
      </c>
      <c r="D332" s="329" t="s">
        <v>187</v>
      </c>
      <c r="E332" s="330"/>
      <c r="F332" s="331" t="s">
        <v>159</v>
      </c>
      <c r="G332" s="332">
        <f>+I331</f>
        <v>4351.84</v>
      </c>
      <c r="H332" s="332"/>
      <c r="I332" s="332">
        <f>+I331-G332</f>
        <v>0</v>
      </c>
      <c r="J332" s="332"/>
    </row>
    <row r="333" spans="3:10" x14ac:dyDescent="0.2">
      <c r="C333" s="4"/>
      <c r="D333" s="4"/>
      <c r="E333" s="4"/>
      <c r="F333" s="4"/>
      <c r="G333" s="4"/>
      <c r="H333" s="5"/>
      <c r="I333" s="4"/>
      <c r="J333" s="4"/>
    </row>
    <row r="334" spans="3:10" x14ac:dyDescent="0.2">
      <c r="C334" s="476" t="s">
        <v>203</v>
      </c>
      <c r="D334" s="476"/>
      <c r="E334" s="476"/>
      <c r="F334" s="476"/>
      <c r="G334" s="476"/>
      <c r="H334" s="476"/>
      <c r="I334" s="476"/>
      <c r="J334" s="208" t="s">
        <v>204</v>
      </c>
    </row>
    <row r="335" spans="3:10" x14ac:dyDescent="0.2">
      <c r="C335" s="183" t="s">
        <v>6</v>
      </c>
      <c r="D335" s="477" t="s">
        <v>126</v>
      </c>
      <c r="E335" s="478"/>
      <c r="F335" s="203" t="s">
        <v>127</v>
      </c>
      <c r="G335" s="184" t="s">
        <v>38</v>
      </c>
      <c r="H335" s="185" t="s">
        <v>39</v>
      </c>
      <c r="I335" s="185" t="s">
        <v>128</v>
      </c>
      <c r="J335" s="185" t="s">
        <v>129</v>
      </c>
    </row>
    <row r="336" spans="3:10" x14ac:dyDescent="0.2">
      <c r="C336" s="210" t="s">
        <v>15</v>
      </c>
      <c r="D336" s="204"/>
      <c r="E336" s="205"/>
      <c r="F336" s="189"/>
      <c r="G336" s="190"/>
      <c r="H336" s="190"/>
      <c r="I336" s="190"/>
      <c r="J336" s="190"/>
    </row>
    <row r="337" spans="3:10" x14ac:dyDescent="0.2">
      <c r="C337" s="239" t="s">
        <v>130</v>
      </c>
      <c r="D337" s="240" t="s">
        <v>128</v>
      </c>
      <c r="E337" s="237"/>
      <c r="F337" s="231"/>
      <c r="G337" s="232"/>
      <c r="H337" s="232"/>
      <c r="I337" s="232">
        <v>4112</v>
      </c>
      <c r="J337" s="232" t="s">
        <v>139</v>
      </c>
    </row>
    <row r="338" spans="3:10" x14ac:dyDescent="0.2">
      <c r="C338" s="206" t="str">
        <f>+C331</f>
        <v>Déc. 31</v>
      </c>
      <c r="D338" s="207" t="s">
        <v>149</v>
      </c>
      <c r="E338" s="200"/>
      <c r="F338" s="195" t="s">
        <v>140</v>
      </c>
      <c r="G338" s="196"/>
      <c r="H338" s="196">
        <f>I66</f>
        <v>495</v>
      </c>
      <c r="I338" s="196">
        <f>+I337+H338</f>
        <v>4607</v>
      </c>
      <c r="J338" s="196" t="s">
        <v>139</v>
      </c>
    </row>
    <row r="339" spans="3:10" x14ac:dyDescent="0.2">
      <c r="C339" s="328" t="s">
        <v>48</v>
      </c>
      <c r="D339" s="329" t="s">
        <v>187</v>
      </c>
      <c r="E339" s="330"/>
      <c r="F339" s="331" t="s">
        <v>159</v>
      </c>
      <c r="G339" s="332">
        <f>+I338</f>
        <v>4607</v>
      </c>
      <c r="H339" s="332"/>
      <c r="I339" s="332">
        <f>+I338-G339</f>
        <v>0</v>
      </c>
      <c r="J339" s="332"/>
    </row>
    <row r="340" spans="3:10" x14ac:dyDescent="0.2">
      <c r="C340" s="4"/>
      <c r="D340" s="4"/>
      <c r="E340" s="4"/>
      <c r="F340" s="4"/>
      <c r="G340" s="4"/>
      <c r="H340" s="5"/>
      <c r="I340" s="4"/>
      <c r="J340" s="4"/>
    </row>
    <row r="341" spans="3:10" x14ac:dyDescent="0.2">
      <c r="C341" s="476" t="s">
        <v>97</v>
      </c>
      <c r="D341" s="476"/>
      <c r="E341" s="476"/>
      <c r="F341" s="476"/>
      <c r="G341" s="476"/>
      <c r="H341" s="476"/>
      <c r="I341" s="476"/>
      <c r="J341" s="208" t="s">
        <v>205</v>
      </c>
    </row>
    <row r="342" spans="3:10" x14ac:dyDescent="0.2">
      <c r="C342" s="183" t="s">
        <v>6</v>
      </c>
      <c r="D342" s="477" t="s">
        <v>126</v>
      </c>
      <c r="E342" s="478"/>
      <c r="F342" s="203" t="s">
        <v>127</v>
      </c>
      <c r="G342" s="184" t="s">
        <v>38</v>
      </c>
      <c r="H342" s="185" t="s">
        <v>39</v>
      </c>
      <c r="I342" s="185" t="s">
        <v>128</v>
      </c>
      <c r="J342" s="185" t="s">
        <v>129</v>
      </c>
    </row>
    <row r="343" spans="3:10" x14ac:dyDescent="0.2">
      <c r="C343" s="210" t="s">
        <v>15</v>
      </c>
      <c r="D343" s="204"/>
      <c r="E343" s="205"/>
      <c r="F343" s="189"/>
      <c r="G343" s="190"/>
      <c r="H343" s="190"/>
      <c r="I343" s="190"/>
      <c r="J343" s="190"/>
    </row>
    <row r="344" spans="3:10" x14ac:dyDescent="0.2">
      <c r="C344" s="239" t="s">
        <v>130</v>
      </c>
      <c r="D344" s="240" t="s">
        <v>128</v>
      </c>
      <c r="E344" s="237"/>
      <c r="F344" s="231"/>
      <c r="G344" s="232"/>
      <c r="H344" s="232"/>
      <c r="I344" s="232">
        <v>2418</v>
      </c>
      <c r="J344" s="232" t="s">
        <v>131</v>
      </c>
    </row>
    <row r="345" spans="3:10" x14ac:dyDescent="0.2">
      <c r="C345" s="206" t="s">
        <v>95</v>
      </c>
      <c r="D345" s="207" t="s">
        <v>149</v>
      </c>
      <c r="E345" s="200"/>
      <c r="F345" s="195" t="s">
        <v>140</v>
      </c>
      <c r="G345" s="196">
        <f>R51</f>
        <v>281.24</v>
      </c>
      <c r="H345" s="196"/>
      <c r="I345" s="196">
        <f>+I344+G345</f>
        <v>2699.24</v>
      </c>
      <c r="J345" s="196" t="s">
        <v>131</v>
      </c>
    </row>
    <row r="346" spans="3:10" x14ac:dyDescent="0.2">
      <c r="C346" s="328" t="s">
        <v>48</v>
      </c>
      <c r="D346" s="329" t="s">
        <v>187</v>
      </c>
      <c r="E346" s="330"/>
      <c r="F346" s="331" t="s">
        <v>159</v>
      </c>
      <c r="G346" s="332"/>
      <c r="H346" s="332">
        <f>+I345</f>
        <v>2699.24</v>
      </c>
      <c r="I346" s="332">
        <f>+I345-H346</f>
        <v>0</v>
      </c>
      <c r="J346" s="332"/>
    </row>
    <row r="347" spans="3:10" x14ac:dyDescent="0.2">
      <c r="C347" s="4"/>
      <c r="D347" s="4"/>
      <c r="E347" s="4"/>
      <c r="F347" s="4"/>
      <c r="G347" s="4"/>
      <c r="H347" s="5"/>
      <c r="I347" s="4"/>
      <c r="J347" s="4"/>
    </row>
    <row r="348" spans="3:10" x14ac:dyDescent="0.2">
      <c r="C348" s="476" t="s">
        <v>206</v>
      </c>
      <c r="D348" s="476"/>
      <c r="E348" s="476"/>
      <c r="F348" s="476"/>
      <c r="G348" s="476"/>
      <c r="H348" s="476"/>
      <c r="I348" s="476"/>
      <c r="J348" s="208" t="s">
        <v>207</v>
      </c>
    </row>
    <row r="349" spans="3:10" x14ac:dyDescent="0.2">
      <c r="C349" s="183" t="s">
        <v>6</v>
      </c>
      <c r="D349" s="477" t="s">
        <v>126</v>
      </c>
      <c r="E349" s="478"/>
      <c r="F349" s="203" t="s">
        <v>127</v>
      </c>
      <c r="G349" s="184" t="s">
        <v>38</v>
      </c>
      <c r="H349" s="185" t="s">
        <v>39</v>
      </c>
      <c r="I349" s="185" t="s">
        <v>128</v>
      </c>
      <c r="J349" s="185" t="s">
        <v>129</v>
      </c>
    </row>
    <row r="350" spans="3:10" x14ac:dyDescent="0.2">
      <c r="C350" s="210" t="s">
        <v>15</v>
      </c>
      <c r="D350" s="204"/>
      <c r="E350" s="205"/>
      <c r="F350" s="189"/>
      <c r="G350" s="190"/>
      <c r="H350" s="190"/>
      <c r="I350" s="190"/>
      <c r="J350" s="190"/>
    </row>
    <row r="351" spans="3:10" x14ac:dyDescent="0.2">
      <c r="C351" s="261" t="s">
        <v>48</v>
      </c>
      <c r="D351" s="262" t="s">
        <v>158</v>
      </c>
      <c r="E351" s="263"/>
      <c r="F351" s="264" t="s">
        <v>159</v>
      </c>
      <c r="G351" s="265"/>
      <c r="H351" s="265">
        <f>+J504</f>
        <v>71824</v>
      </c>
      <c r="I351" s="265">
        <f>+H351</f>
        <v>71824</v>
      </c>
      <c r="J351" s="265" t="s">
        <v>139</v>
      </c>
    </row>
    <row r="352" spans="3:10" x14ac:dyDescent="0.2">
      <c r="C352" s="328" t="str">
        <f>+C351</f>
        <v>Déc. 31</v>
      </c>
      <c r="D352" s="329" t="s">
        <v>187</v>
      </c>
      <c r="E352" s="330"/>
      <c r="F352" s="331" t="s">
        <v>159</v>
      </c>
      <c r="G352" s="332">
        <f>+H351</f>
        <v>71824</v>
      </c>
      <c r="H352" s="332"/>
      <c r="I352" s="332">
        <f>+I351-G352</f>
        <v>0</v>
      </c>
      <c r="J352" s="332"/>
    </row>
    <row r="353" spans="3:10" x14ac:dyDescent="0.2">
      <c r="C353" s="4"/>
      <c r="D353" s="4"/>
      <c r="E353" s="4"/>
      <c r="F353" s="4"/>
      <c r="G353" s="4"/>
      <c r="H353" s="5"/>
      <c r="I353" s="4"/>
      <c r="J353" s="4"/>
    </row>
    <row r="354" spans="3:10" x14ac:dyDescent="0.2">
      <c r="C354" s="476" t="s">
        <v>92</v>
      </c>
      <c r="D354" s="476"/>
      <c r="E354" s="476"/>
      <c r="F354" s="476"/>
      <c r="G354" s="476"/>
      <c r="H354" s="476"/>
      <c r="I354" s="476"/>
      <c r="J354" s="208" t="s">
        <v>208</v>
      </c>
    </row>
    <row r="355" spans="3:10" x14ac:dyDescent="0.2">
      <c r="C355" s="183" t="s">
        <v>6</v>
      </c>
      <c r="D355" s="477" t="s">
        <v>126</v>
      </c>
      <c r="E355" s="478"/>
      <c r="F355" s="203" t="s">
        <v>127</v>
      </c>
      <c r="G355" s="184" t="s">
        <v>38</v>
      </c>
      <c r="H355" s="185" t="s">
        <v>39</v>
      </c>
      <c r="I355" s="185" t="s">
        <v>128</v>
      </c>
      <c r="J355" s="185" t="s">
        <v>129</v>
      </c>
    </row>
    <row r="356" spans="3:10" x14ac:dyDescent="0.2">
      <c r="C356" s="210" t="s">
        <v>15</v>
      </c>
      <c r="D356" s="204"/>
      <c r="E356" s="205"/>
      <c r="F356" s="189"/>
      <c r="G356" s="190"/>
      <c r="H356" s="190"/>
      <c r="I356" s="190"/>
      <c r="J356" s="190"/>
    </row>
    <row r="357" spans="3:10" x14ac:dyDescent="0.2">
      <c r="C357" s="239" t="s">
        <v>130</v>
      </c>
      <c r="D357" s="240" t="s">
        <v>128</v>
      </c>
      <c r="E357" s="237"/>
      <c r="F357" s="231"/>
      <c r="G357" s="232"/>
      <c r="H357" s="232"/>
      <c r="I357" s="232">
        <v>87854</v>
      </c>
      <c r="J357" s="232" t="s">
        <v>131</v>
      </c>
    </row>
    <row r="358" spans="3:10" x14ac:dyDescent="0.2">
      <c r="C358" s="206" t="s">
        <v>90</v>
      </c>
      <c r="D358" s="207" t="s">
        <v>149</v>
      </c>
      <c r="E358" s="200"/>
      <c r="F358" s="195" t="s">
        <v>140</v>
      </c>
      <c r="G358" s="196">
        <f>R48</f>
        <v>832</v>
      </c>
      <c r="H358" s="196"/>
      <c r="I358" s="196">
        <f>+I357+G358</f>
        <v>88686</v>
      </c>
      <c r="J358" s="196" t="s">
        <v>131</v>
      </c>
    </row>
    <row r="359" spans="3:10" x14ac:dyDescent="0.2">
      <c r="C359" s="206" t="str">
        <f>+C358</f>
        <v>Déc. 11</v>
      </c>
      <c r="D359" s="207" t="s">
        <v>149</v>
      </c>
      <c r="E359" s="200"/>
      <c r="F359" s="195" t="s">
        <v>140</v>
      </c>
      <c r="G359" s="196">
        <f>R49</f>
        <v>910</v>
      </c>
      <c r="H359" s="196"/>
      <c r="I359" s="196">
        <f t="shared" ref="I359:I364" si="15">+I358+G359</f>
        <v>89596</v>
      </c>
      <c r="J359" s="196" t="s">
        <v>131</v>
      </c>
    </row>
    <row r="360" spans="3:10" x14ac:dyDescent="0.2">
      <c r="C360" s="206" t="str">
        <f>+C359</f>
        <v>Déc. 11</v>
      </c>
      <c r="D360" s="207" t="s">
        <v>149</v>
      </c>
      <c r="E360" s="200"/>
      <c r="F360" s="195" t="s">
        <v>140</v>
      </c>
      <c r="G360" s="196">
        <f>R50</f>
        <v>875</v>
      </c>
      <c r="H360" s="196"/>
      <c r="I360" s="196">
        <f t="shared" si="15"/>
        <v>90471</v>
      </c>
      <c r="J360" s="196" t="s">
        <v>131</v>
      </c>
    </row>
    <row r="361" spans="3:10" x14ac:dyDescent="0.2">
      <c r="C361" s="206" t="s">
        <v>112</v>
      </c>
      <c r="D361" s="207" t="s">
        <v>149</v>
      </c>
      <c r="E361" s="200"/>
      <c r="F361" s="195" t="s">
        <v>140</v>
      </c>
      <c r="G361" s="196">
        <f>R60</f>
        <v>875</v>
      </c>
      <c r="H361" s="196"/>
      <c r="I361" s="196">
        <f t="shared" si="15"/>
        <v>91346</v>
      </c>
      <c r="J361" s="196" t="s">
        <v>131</v>
      </c>
    </row>
    <row r="362" spans="3:10" x14ac:dyDescent="0.2">
      <c r="C362" s="206" t="str">
        <f>+C361</f>
        <v>Déc. 24</v>
      </c>
      <c r="D362" s="207" t="s">
        <v>149</v>
      </c>
      <c r="E362" s="200"/>
      <c r="F362" s="195" t="s">
        <v>140</v>
      </c>
      <c r="G362" s="196">
        <f>R61</f>
        <v>905</v>
      </c>
      <c r="H362" s="196"/>
      <c r="I362" s="196">
        <f t="shared" si="15"/>
        <v>92251</v>
      </c>
      <c r="J362" s="196" t="s">
        <v>131</v>
      </c>
    </row>
    <row r="363" spans="3:10" x14ac:dyDescent="0.2">
      <c r="C363" s="206" t="str">
        <f>+C362</f>
        <v>Déc. 24</v>
      </c>
      <c r="D363" s="207" t="s">
        <v>149</v>
      </c>
      <c r="E363" s="200"/>
      <c r="F363" s="195" t="s">
        <v>140</v>
      </c>
      <c r="G363" s="196">
        <f>R62</f>
        <v>930</v>
      </c>
      <c r="H363" s="196"/>
      <c r="I363" s="196">
        <f t="shared" si="15"/>
        <v>93181</v>
      </c>
      <c r="J363" s="196" t="s">
        <v>131</v>
      </c>
    </row>
    <row r="364" spans="3:10" x14ac:dyDescent="0.2">
      <c r="C364" s="261" t="s">
        <v>48</v>
      </c>
      <c r="D364" s="262" t="s">
        <v>158</v>
      </c>
      <c r="E364" s="263"/>
      <c r="F364" s="264" t="s">
        <v>159</v>
      </c>
      <c r="G364" s="265">
        <f>I487</f>
        <v>1020</v>
      </c>
      <c r="H364" s="265"/>
      <c r="I364" s="265">
        <f t="shared" si="15"/>
        <v>94201</v>
      </c>
      <c r="J364" s="265" t="s">
        <v>131</v>
      </c>
    </row>
    <row r="365" spans="3:10" x14ac:dyDescent="0.2">
      <c r="C365" s="328" t="s">
        <v>48</v>
      </c>
      <c r="D365" s="329" t="s">
        <v>187</v>
      </c>
      <c r="E365" s="330"/>
      <c r="F365" s="331" t="s">
        <v>159</v>
      </c>
      <c r="G365" s="332"/>
      <c r="H365" s="332">
        <f>+I364</f>
        <v>94201</v>
      </c>
      <c r="I365" s="332">
        <f>+I364-H365</f>
        <v>0</v>
      </c>
      <c r="J365" s="332"/>
    </row>
    <row r="366" spans="3:10" x14ac:dyDescent="0.2">
      <c r="C366" s="4"/>
      <c r="D366" s="4"/>
      <c r="E366" s="4"/>
      <c r="F366" s="4"/>
      <c r="G366" s="4"/>
      <c r="H366" s="5"/>
      <c r="I366" s="4"/>
      <c r="J366" s="4"/>
    </row>
    <row r="367" spans="3:10" x14ac:dyDescent="0.2">
      <c r="C367" s="476" t="s">
        <v>82</v>
      </c>
      <c r="D367" s="476"/>
      <c r="E367" s="476"/>
      <c r="F367" s="476"/>
      <c r="G367" s="476"/>
      <c r="H367" s="476"/>
      <c r="I367" s="476"/>
      <c r="J367" s="208" t="s">
        <v>209</v>
      </c>
    </row>
    <row r="368" spans="3:10" x14ac:dyDescent="0.2">
      <c r="C368" s="183" t="s">
        <v>6</v>
      </c>
      <c r="D368" s="477" t="s">
        <v>126</v>
      </c>
      <c r="E368" s="478"/>
      <c r="F368" s="203" t="s">
        <v>127</v>
      </c>
      <c r="G368" s="184" t="s">
        <v>38</v>
      </c>
      <c r="H368" s="185" t="s">
        <v>39</v>
      </c>
      <c r="I368" s="185" t="s">
        <v>128</v>
      </c>
      <c r="J368" s="185" t="s">
        <v>129</v>
      </c>
    </row>
    <row r="369" spans="3:10" x14ac:dyDescent="0.2">
      <c r="C369" s="210" t="s">
        <v>15</v>
      </c>
      <c r="D369" s="204"/>
      <c r="E369" s="205"/>
      <c r="F369" s="189"/>
      <c r="G369" s="190"/>
      <c r="H369" s="190"/>
      <c r="I369" s="190"/>
      <c r="J369" s="196"/>
    </row>
    <row r="370" spans="3:10" x14ac:dyDescent="0.2">
      <c r="C370" s="239" t="s">
        <v>130</v>
      </c>
      <c r="D370" s="240" t="s">
        <v>128</v>
      </c>
      <c r="E370" s="237"/>
      <c r="F370" s="231"/>
      <c r="G370" s="232"/>
      <c r="H370" s="232"/>
      <c r="I370" s="232">
        <v>24200</v>
      </c>
      <c r="J370" s="232" t="s">
        <v>131</v>
      </c>
    </row>
    <row r="371" spans="3:10" x14ac:dyDescent="0.2">
      <c r="C371" s="206" t="s">
        <v>80</v>
      </c>
      <c r="D371" s="207" t="s">
        <v>149</v>
      </c>
      <c r="E371" s="200"/>
      <c r="F371" s="195" t="s">
        <v>140</v>
      </c>
      <c r="G371" s="196">
        <f>R44</f>
        <v>2200</v>
      </c>
      <c r="H371" s="196"/>
      <c r="I371" s="196">
        <f t="shared" ref="I371" si="16">+I370+G371</f>
        <v>26400</v>
      </c>
      <c r="J371" s="196" t="s">
        <v>131</v>
      </c>
    </row>
    <row r="372" spans="3:10" x14ac:dyDescent="0.2">
      <c r="C372" s="261" t="str">
        <f>+C373</f>
        <v>Déc. 31</v>
      </c>
      <c r="D372" s="262" t="s">
        <v>158</v>
      </c>
      <c r="E372" s="263"/>
      <c r="F372" s="264" t="s">
        <v>159</v>
      </c>
      <c r="G372" s="265">
        <f>I491</f>
        <v>2566.5100000000002</v>
      </c>
      <c r="H372" s="265"/>
      <c r="I372" s="265">
        <f>+I371+G372</f>
        <v>28966.510000000002</v>
      </c>
      <c r="J372" s="265" t="s">
        <v>131</v>
      </c>
    </row>
    <row r="373" spans="3:10" x14ac:dyDescent="0.2">
      <c r="C373" s="328" t="s">
        <v>48</v>
      </c>
      <c r="D373" s="329" t="s">
        <v>187</v>
      </c>
      <c r="E373" s="330"/>
      <c r="F373" s="331" t="s">
        <v>159</v>
      </c>
      <c r="G373" s="332"/>
      <c r="H373" s="332">
        <f>+I372</f>
        <v>28966.510000000002</v>
      </c>
      <c r="I373" s="332">
        <f>+I372-H373</f>
        <v>0</v>
      </c>
      <c r="J373" s="332"/>
    </row>
    <row r="374" spans="3:10" x14ac:dyDescent="0.2">
      <c r="C374" s="4"/>
      <c r="D374" s="4"/>
      <c r="E374" s="4"/>
      <c r="F374" s="4"/>
      <c r="G374" s="4"/>
      <c r="H374" s="5"/>
      <c r="I374" s="4"/>
      <c r="J374" s="4"/>
    </row>
    <row r="375" spans="3:10" x14ac:dyDescent="0.2">
      <c r="C375" s="476" t="s">
        <v>107</v>
      </c>
      <c r="D375" s="476"/>
      <c r="E375" s="476"/>
      <c r="F375" s="476"/>
      <c r="G375" s="476"/>
      <c r="H375" s="476"/>
      <c r="I375" s="476"/>
      <c r="J375" s="208" t="s">
        <v>210</v>
      </c>
    </row>
    <row r="376" spans="3:10" x14ac:dyDescent="0.2">
      <c r="C376" s="183" t="s">
        <v>6</v>
      </c>
      <c r="D376" s="477" t="s">
        <v>126</v>
      </c>
      <c r="E376" s="478"/>
      <c r="F376" s="203" t="s">
        <v>127</v>
      </c>
      <c r="G376" s="184" t="s">
        <v>38</v>
      </c>
      <c r="H376" s="185" t="s">
        <v>39</v>
      </c>
      <c r="I376" s="185" t="s">
        <v>128</v>
      </c>
      <c r="J376" s="185" t="s">
        <v>129</v>
      </c>
    </row>
    <row r="377" spans="3:10" x14ac:dyDescent="0.2">
      <c r="C377" s="210" t="s">
        <v>15</v>
      </c>
      <c r="D377" s="204"/>
      <c r="E377" s="205"/>
      <c r="F377" s="189"/>
      <c r="G377" s="190"/>
      <c r="H377" s="190"/>
      <c r="I377" s="190"/>
      <c r="J377" s="190"/>
    </row>
    <row r="378" spans="3:10" x14ac:dyDescent="0.2">
      <c r="C378" s="239" t="s">
        <v>130</v>
      </c>
      <c r="D378" s="240" t="s">
        <v>128</v>
      </c>
      <c r="E378" s="237"/>
      <c r="F378" s="231"/>
      <c r="G378" s="232"/>
      <c r="H378" s="232"/>
      <c r="I378" s="232">
        <v>22116</v>
      </c>
      <c r="J378" s="232" t="s">
        <v>131</v>
      </c>
    </row>
    <row r="379" spans="3:10" x14ac:dyDescent="0.2">
      <c r="C379" s="206" t="s">
        <v>105</v>
      </c>
      <c r="D379" s="207" t="s">
        <v>149</v>
      </c>
      <c r="E379" s="200"/>
      <c r="F379" s="195" t="s">
        <v>140</v>
      </c>
      <c r="G379" s="196">
        <f>R57</f>
        <v>770.45</v>
      </c>
      <c r="H379" s="196"/>
      <c r="I379" s="196">
        <f>+I378+G379</f>
        <v>22886.45</v>
      </c>
      <c r="J379" s="196" t="s">
        <v>131</v>
      </c>
    </row>
    <row r="380" spans="3:10" x14ac:dyDescent="0.2">
      <c r="C380" s="328" t="s">
        <v>48</v>
      </c>
      <c r="D380" s="329" t="s">
        <v>187</v>
      </c>
      <c r="E380" s="330"/>
      <c r="F380" s="331" t="s">
        <v>159</v>
      </c>
      <c r="G380" s="332"/>
      <c r="H380" s="332">
        <f>+I379</f>
        <v>22886.45</v>
      </c>
      <c r="I380" s="332">
        <f>+I379-H380</f>
        <v>0</v>
      </c>
      <c r="J380" s="332"/>
    </row>
    <row r="381" spans="3:10" x14ac:dyDescent="0.2">
      <c r="C381" s="4"/>
      <c r="D381" s="4"/>
      <c r="E381" s="4"/>
      <c r="F381" s="4"/>
      <c r="G381" s="4"/>
      <c r="H381" s="5"/>
      <c r="I381" s="4"/>
      <c r="J381" s="4"/>
    </row>
    <row r="382" spans="3:10" x14ac:dyDescent="0.2">
      <c r="C382" s="476" t="s">
        <v>211</v>
      </c>
      <c r="D382" s="476"/>
      <c r="E382" s="476"/>
      <c r="F382" s="476"/>
      <c r="G382" s="476"/>
      <c r="H382" s="476"/>
      <c r="I382" s="476"/>
      <c r="J382" s="208" t="s">
        <v>212</v>
      </c>
    </row>
    <row r="383" spans="3:10" x14ac:dyDescent="0.2">
      <c r="C383" s="183" t="s">
        <v>6</v>
      </c>
      <c r="D383" s="477" t="s">
        <v>126</v>
      </c>
      <c r="E383" s="478"/>
      <c r="F383" s="203" t="s">
        <v>127</v>
      </c>
      <c r="G383" s="184" t="s">
        <v>38</v>
      </c>
      <c r="H383" s="185" t="s">
        <v>39</v>
      </c>
      <c r="I383" s="185" t="s">
        <v>128</v>
      </c>
      <c r="J383" s="185" t="s">
        <v>129</v>
      </c>
    </row>
    <row r="384" spans="3:10" x14ac:dyDescent="0.2">
      <c r="C384" s="210" t="s">
        <v>15</v>
      </c>
      <c r="D384" s="204"/>
      <c r="E384" s="205"/>
      <c r="F384" s="189"/>
      <c r="G384" s="190"/>
      <c r="H384" s="190"/>
      <c r="I384" s="190"/>
      <c r="J384" s="190"/>
    </row>
    <row r="385" spans="3:10" x14ac:dyDescent="0.2">
      <c r="C385" s="239" t="s">
        <v>130</v>
      </c>
      <c r="D385" s="240" t="s">
        <v>128</v>
      </c>
      <c r="E385" s="237"/>
      <c r="F385" s="231"/>
      <c r="G385" s="232"/>
      <c r="H385" s="232"/>
      <c r="I385" s="232">
        <v>6176</v>
      </c>
      <c r="J385" s="232" t="s">
        <v>131</v>
      </c>
    </row>
    <row r="386" spans="3:10" x14ac:dyDescent="0.2">
      <c r="C386" s="261" t="s">
        <v>48</v>
      </c>
      <c r="D386" s="262" t="s">
        <v>158</v>
      </c>
      <c r="E386" s="263"/>
      <c r="F386" s="264" t="s">
        <v>159</v>
      </c>
      <c r="G386" s="265">
        <f>I467</f>
        <v>1217.73</v>
      </c>
      <c r="H386" s="265"/>
      <c r="I386" s="265">
        <f>+I385+G386</f>
        <v>7393.73</v>
      </c>
      <c r="J386" s="265" t="s">
        <v>131</v>
      </c>
    </row>
    <row r="387" spans="3:10" x14ac:dyDescent="0.2">
      <c r="C387" s="328" t="str">
        <f>+C386</f>
        <v>Déc. 31</v>
      </c>
      <c r="D387" s="329" t="s">
        <v>187</v>
      </c>
      <c r="E387" s="330"/>
      <c r="F387" s="331" t="s">
        <v>159</v>
      </c>
      <c r="G387" s="332"/>
      <c r="H387" s="332">
        <f>+I386</f>
        <v>7393.73</v>
      </c>
      <c r="I387" s="332">
        <f>+I386-H387</f>
        <v>0</v>
      </c>
      <c r="J387" s="332"/>
    </row>
    <row r="388" spans="3:10" x14ac:dyDescent="0.2">
      <c r="C388" s="4"/>
      <c r="D388" s="4"/>
      <c r="E388" s="4"/>
      <c r="F388" s="4"/>
      <c r="G388" s="4"/>
      <c r="H388" s="5"/>
      <c r="I388" s="4"/>
      <c r="J388" s="4"/>
    </row>
    <row r="389" spans="3:10" x14ac:dyDescent="0.2">
      <c r="C389" s="476" t="s">
        <v>213</v>
      </c>
      <c r="D389" s="476"/>
      <c r="E389" s="476"/>
      <c r="F389" s="476"/>
      <c r="G389" s="476"/>
      <c r="H389" s="476"/>
      <c r="I389" s="476"/>
      <c r="J389" s="208" t="s">
        <v>214</v>
      </c>
    </row>
    <row r="390" spans="3:10" x14ac:dyDescent="0.2">
      <c r="C390" s="183" t="s">
        <v>6</v>
      </c>
      <c r="D390" s="477" t="s">
        <v>126</v>
      </c>
      <c r="E390" s="478"/>
      <c r="F390" s="203" t="s">
        <v>127</v>
      </c>
      <c r="G390" s="184" t="s">
        <v>38</v>
      </c>
      <c r="H390" s="185" t="s">
        <v>39</v>
      </c>
      <c r="I390" s="185" t="s">
        <v>128</v>
      </c>
      <c r="J390" s="185" t="s">
        <v>129</v>
      </c>
    </row>
    <row r="391" spans="3:10" x14ac:dyDescent="0.2">
      <c r="C391" s="210" t="s">
        <v>15</v>
      </c>
      <c r="D391" s="204"/>
      <c r="E391" s="205"/>
      <c r="F391" s="189"/>
      <c r="G391" s="190"/>
      <c r="H391" s="190"/>
      <c r="I391" s="190"/>
      <c r="J391" s="190"/>
    </row>
    <row r="392" spans="3:10" x14ac:dyDescent="0.2">
      <c r="C392" s="239" t="s">
        <v>130</v>
      </c>
      <c r="D392" s="240" t="s">
        <v>128</v>
      </c>
      <c r="E392" s="237"/>
      <c r="F392" s="231"/>
      <c r="G392" s="232"/>
      <c r="H392" s="232"/>
      <c r="I392" s="232">
        <v>12725</v>
      </c>
      <c r="J392" s="232" t="s">
        <v>131</v>
      </c>
    </row>
    <row r="393" spans="3:10" x14ac:dyDescent="0.2">
      <c r="C393" s="328" t="s">
        <v>48</v>
      </c>
      <c r="D393" s="329" t="s">
        <v>187</v>
      </c>
      <c r="E393" s="330"/>
      <c r="F393" s="331" t="s">
        <v>159</v>
      </c>
      <c r="G393" s="332"/>
      <c r="H393" s="332">
        <f>+I392</f>
        <v>12725</v>
      </c>
      <c r="I393" s="332">
        <f>+I392-H393</f>
        <v>0</v>
      </c>
      <c r="J393" s="332"/>
    </row>
    <row r="394" spans="3:10" x14ac:dyDescent="0.2">
      <c r="C394" s="4"/>
      <c r="D394" s="4"/>
      <c r="E394" s="4"/>
      <c r="F394" s="4"/>
      <c r="G394" s="4"/>
      <c r="H394" s="5"/>
      <c r="I394" s="4"/>
      <c r="J394" s="4"/>
    </row>
    <row r="395" spans="3:10" x14ac:dyDescent="0.2">
      <c r="C395" s="476" t="s">
        <v>215</v>
      </c>
      <c r="D395" s="476"/>
      <c r="E395" s="476"/>
      <c r="F395" s="476"/>
      <c r="G395" s="476"/>
      <c r="H395" s="476"/>
      <c r="I395" s="476"/>
      <c r="J395" s="208" t="s">
        <v>216</v>
      </c>
    </row>
    <row r="396" spans="3:10" x14ac:dyDescent="0.2">
      <c r="C396" s="183" t="s">
        <v>6</v>
      </c>
      <c r="D396" s="477" t="s">
        <v>126</v>
      </c>
      <c r="E396" s="478"/>
      <c r="F396" s="203" t="s">
        <v>127</v>
      </c>
      <c r="G396" s="184" t="s">
        <v>38</v>
      </c>
      <c r="H396" s="185" t="s">
        <v>39</v>
      </c>
      <c r="I396" s="185" t="s">
        <v>128</v>
      </c>
      <c r="J396" s="185" t="s">
        <v>129</v>
      </c>
    </row>
    <row r="397" spans="3:10" x14ac:dyDescent="0.2">
      <c r="C397" s="210" t="s">
        <v>15</v>
      </c>
      <c r="D397" s="204"/>
      <c r="E397" s="205"/>
      <c r="F397" s="189"/>
      <c r="G397" s="190"/>
      <c r="H397" s="190"/>
      <c r="I397" s="190"/>
      <c r="J397" s="190"/>
    </row>
    <row r="398" spans="3:10" x14ac:dyDescent="0.2">
      <c r="C398" s="239" t="s">
        <v>130</v>
      </c>
      <c r="D398" s="240" t="s">
        <v>128</v>
      </c>
      <c r="E398" s="237"/>
      <c r="F398" s="231"/>
      <c r="G398" s="232"/>
      <c r="H398" s="232"/>
      <c r="I398" s="232">
        <v>2146</v>
      </c>
      <c r="J398" s="232" t="s">
        <v>131</v>
      </c>
    </row>
    <row r="399" spans="3:10" x14ac:dyDescent="0.2">
      <c r="C399" s="328" t="s">
        <v>48</v>
      </c>
      <c r="D399" s="329" t="s">
        <v>187</v>
      </c>
      <c r="E399" s="330"/>
      <c r="F399" s="331" t="s">
        <v>159</v>
      </c>
      <c r="G399" s="332"/>
      <c r="H399" s="332">
        <f>+I398</f>
        <v>2146</v>
      </c>
      <c r="I399" s="332">
        <f>+I398-H399</f>
        <v>0</v>
      </c>
      <c r="J399" s="332"/>
    </row>
    <row r="400" spans="3:10" x14ac:dyDescent="0.2">
      <c r="C400" s="4"/>
      <c r="D400" s="4"/>
      <c r="E400" s="4"/>
      <c r="F400" s="4"/>
      <c r="G400" s="4"/>
      <c r="H400" s="5"/>
      <c r="I400" s="4"/>
      <c r="J400" s="4"/>
    </row>
    <row r="401" spans="3:10" x14ac:dyDescent="0.2">
      <c r="C401" s="476" t="s">
        <v>217</v>
      </c>
      <c r="D401" s="476"/>
      <c r="E401" s="476"/>
      <c r="F401" s="476"/>
      <c r="G401" s="476"/>
      <c r="H401" s="476"/>
      <c r="I401" s="476"/>
      <c r="J401" s="208" t="s">
        <v>218</v>
      </c>
    </row>
    <row r="402" spans="3:10" x14ac:dyDescent="0.2">
      <c r="C402" s="183" t="s">
        <v>6</v>
      </c>
      <c r="D402" s="477" t="s">
        <v>126</v>
      </c>
      <c r="E402" s="478"/>
      <c r="F402" s="203" t="s">
        <v>127</v>
      </c>
      <c r="G402" s="184" t="s">
        <v>38</v>
      </c>
      <c r="H402" s="185" t="s">
        <v>39</v>
      </c>
      <c r="I402" s="185" t="s">
        <v>128</v>
      </c>
      <c r="J402" s="185" t="s">
        <v>129</v>
      </c>
    </row>
    <row r="403" spans="3:10" x14ac:dyDescent="0.2">
      <c r="C403" s="210" t="s">
        <v>15</v>
      </c>
      <c r="D403" s="204"/>
      <c r="E403" s="205"/>
      <c r="F403" s="189"/>
      <c r="G403" s="190"/>
      <c r="H403" s="190"/>
      <c r="I403" s="190"/>
      <c r="J403" s="190"/>
    </row>
    <row r="404" spans="3:10" x14ac:dyDescent="0.2">
      <c r="C404" s="261" t="str">
        <f>+C405</f>
        <v>Déc. 31</v>
      </c>
      <c r="D404" s="262" t="s">
        <v>158</v>
      </c>
      <c r="E404" s="263"/>
      <c r="F404" s="264" t="s">
        <v>159</v>
      </c>
      <c r="G404" s="265">
        <f>I495</f>
        <v>3355</v>
      </c>
      <c r="H404" s="265"/>
      <c r="I404" s="265">
        <f>+G404</f>
        <v>3355</v>
      </c>
      <c r="J404" s="265" t="s">
        <v>131</v>
      </c>
    </row>
    <row r="405" spans="3:10" x14ac:dyDescent="0.2">
      <c r="C405" s="328" t="s">
        <v>48</v>
      </c>
      <c r="D405" s="329" t="s">
        <v>187</v>
      </c>
      <c r="E405" s="330"/>
      <c r="F405" s="331" t="s">
        <v>159</v>
      </c>
      <c r="G405" s="332"/>
      <c r="H405" s="332">
        <f>+I404</f>
        <v>3355</v>
      </c>
      <c r="I405" s="332">
        <f>+I404-H405</f>
        <v>0</v>
      </c>
      <c r="J405" s="332"/>
    </row>
    <row r="406" spans="3:10" x14ac:dyDescent="0.2">
      <c r="C406" s="4"/>
      <c r="D406" s="4"/>
      <c r="E406" s="4"/>
      <c r="F406" s="4"/>
      <c r="G406" s="4"/>
      <c r="H406" s="5"/>
      <c r="I406" s="4"/>
      <c r="J406" s="4"/>
    </row>
    <row r="407" spans="3:10" x14ac:dyDescent="0.2">
      <c r="C407" s="476" t="s">
        <v>119</v>
      </c>
      <c r="D407" s="476"/>
      <c r="E407" s="476"/>
      <c r="F407" s="476"/>
      <c r="G407" s="476"/>
      <c r="H407" s="476"/>
      <c r="I407" s="476"/>
      <c r="J407" s="208" t="s">
        <v>219</v>
      </c>
    </row>
    <row r="408" spans="3:10" x14ac:dyDescent="0.2">
      <c r="C408" s="183" t="s">
        <v>6</v>
      </c>
      <c r="D408" s="477" t="s">
        <v>126</v>
      </c>
      <c r="E408" s="478"/>
      <c r="F408" s="203" t="s">
        <v>127</v>
      </c>
      <c r="G408" s="184" t="s">
        <v>38</v>
      </c>
      <c r="H408" s="185" t="s">
        <v>39</v>
      </c>
      <c r="I408" s="185" t="s">
        <v>128</v>
      </c>
      <c r="J408" s="185" t="s">
        <v>129</v>
      </c>
    </row>
    <row r="409" spans="3:10" x14ac:dyDescent="0.2">
      <c r="C409" s="210" t="s">
        <v>15</v>
      </c>
      <c r="D409" s="204"/>
      <c r="E409" s="205"/>
      <c r="F409" s="189"/>
      <c r="G409" s="190"/>
      <c r="H409" s="190"/>
      <c r="I409" s="190"/>
      <c r="J409" s="190"/>
    </row>
    <row r="410" spans="3:10" x14ac:dyDescent="0.2">
      <c r="C410" s="239" t="s">
        <v>130</v>
      </c>
      <c r="D410" s="240" t="s">
        <v>128</v>
      </c>
      <c r="E410" s="237"/>
      <c r="F410" s="231"/>
      <c r="G410" s="232"/>
      <c r="H410" s="232"/>
      <c r="I410" s="232">
        <v>1509</v>
      </c>
      <c r="J410" s="232" t="s">
        <v>131</v>
      </c>
    </row>
    <row r="411" spans="3:10" x14ac:dyDescent="0.2">
      <c r="C411" s="206" t="str">
        <f>+C412</f>
        <v>Déc. 31</v>
      </c>
      <c r="D411" s="207" t="s">
        <v>149</v>
      </c>
      <c r="E411" s="200"/>
      <c r="F411" s="195" t="s">
        <v>140</v>
      </c>
      <c r="G411" s="196">
        <f>R65</f>
        <v>219.24</v>
      </c>
      <c r="H411" s="196"/>
      <c r="I411" s="196">
        <f>+I410+G411</f>
        <v>1728.24</v>
      </c>
      <c r="J411" s="196" t="s">
        <v>131</v>
      </c>
    </row>
    <row r="412" spans="3:10" x14ac:dyDescent="0.2">
      <c r="C412" s="328" t="s">
        <v>48</v>
      </c>
      <c r="D412" s="329" t="s">
        <v>187</v>
      </c>
      <c r="E412" s="330"/>
      <c r="F412" s="331" t="s">
        <v>159</v>
      </c>
      <c r="G412" s="332"/>
      <c r="H412" s="332">
        <f>+I411</f>
        <v>1728.24</v>
      </c>
      <c r="I412" s="332">
        <f>+I411-H412</f>
        <v>0</v>
      </c>
      <c r="J412" s="332"/>
    </row>
    <row r="413" spans="3:10" x14ac:dyDescent="0.2">
      <c r="C413" s="4"/>
      <c r="D413" s="4"/>
      <c r="E413" s="4"/>
      <c r="F413" s="4"/>
      <c r="G413" s="4"/>
      <c r="H413" s="5"/>
      <c r="I413" s="4"/>
      <c r="J413" s="4"/>
    </row>
    <row r="414" spans="3:10" x14ac:dyDescent="0.2">
      <c r="C414" s="476" t="s">
        <v>220</v>
      </c>
      <c r="D414" s="476"/>
      <c r="E414" s="476"/>
      <c r="F414" s="476"/>
      <c r="G414" s="476"/>
      <c r="H414" s="476"/>
      <c r="I414" s="476"/>
      <c r="J414" s="208" t="s">
        <v>221</v>
      </c>
    </row>
    <row r="415" spans="3:10" x14ac:dyDescent="0.2">
      <c r="C415" s="183" t="s">
        <v>6</v>
      </c>
      <c r="D415" s="477" t="s">
        <v>126</v>
      </c>
      <c r="E415" s="478"/>
      <c r="F415" s="203" t="s">
        <v>127</v>
      </c>
      <c r="G415" s="184" t="s">
        <v>38</v>
      </c>
      <c r="H415" s="185" t="s">
        <v>39</v>
      </c>
      <c r="I415" s="185" t="s">
        <v>128</v>
      </c>
      <c r="J415" s="185" t="s">
        <v>129</v>
      </c>
    </row>
    <row r="416" spans="3:10" x14ac:dyDescent="0.2">
      <c r="C416" s="210" t="s">
        <v>15</v>
      </c>
      <c r="D416" s="204"/>
      <c r="E416" s="205"/>
      <c r="F416" s="189"/>
      <c r="G416" s="190"/>
      <c r="H416" s="190"/>
      <c r="I416" s="190"/>
      <c r="J416" s="190"/>
    </row>
    <row r="417" spans="3:10" x14ac:dyDescent="0.2">
      <c r="C417" s="239" t="s">
        <v>130</v>
      </c>
      <c r="D417" s="240" t="s">
        <v>128</v>
      </c>
      <c r="E417" s="237"/>
      <c r="F417" s="231"/>
      <c r="G417" s="232"/>
      <c r="H417" s="232"/>
      <c r="I417" s="232">
        <v>1317</v>
      </c>
      <c r="J417" s="232" t="s">
        <v>131</v>
      </c>
    </row>
    <row r="418" spans="3:10" x14ac:dyDescent="0.2">
      <c r="C418" s="261" t="str">
        <f>+C419</f>
        <v>Déc. 31</v>
      </c>
      <c r="D418" s="262" t="s">
        <v>158</v>
      </c>
      <c r="E418" s="263"/>
      <c r="F418" s="264" t="s">
        <v>159</v>
      </c>
      <c r="G418" s="265">
        <f>I483</f>
        <v>127</v>
      </c>
      <c r="H418" s="265"/>
      <c r="I418" s="265">
        <f>+I417+G418</f>
        <v>1444</v>
      </c>
      <c r="J418" s="265" t="s">
        <v>131</v>
      </c>
    </row>
    <row r="419" spans="3:10" x14ac:dyDescent="0.2">
      <c r="C419" s="328" t="s">
        <v>48</v>
      </c>
      <c r="D419" s="329" t="s">
        <v>187</v>
      </c>
      <c r="E419" s="330"/>
      <c r="F419" s="331" t="s">
        <v>159</v>
      </c>
      <c r="G419" s="332"/>
      <c r="H419" s="332">
        <f>+I418</f>
        <v>1444</v>
      </c>
      <c r="I419" s="332">
        <f>+I418-H419</f>
        <v>0</v>
      </c>
      <c r="J419" s="332"/>
    </row>
    <row r="420" spans="3:10" x14ac:dyDescent="0.2">
      <c r="C420" s="4"/>
      <c r="D420" s="4"/>
      <c r="E420" s="4"/>
      <c r="F420" s="4"/>
      <c r="G420" s="4"/>
      <c r="H420" s="5"/>
      <c r="I420" s="4"/>
      <c r="J420" s="4"/>
    </row>
    <row r="421" spans="3:10" x14ac:dyDescent="0.2">
      <c r="C421" s="476" t="s">
        <v>222</v>
      </c>
      <c r="D421" s="476"/>
      <c r="E421" s="476"/>
      <c r="F421" s="476"/>
      <c r="G421" s="476"/>
      <c r="H421" s="476"/>
      <c r="I421" s="476"/>
      <c r="J421" s="208" t="s">
        <v>223</v>
      </c>
    </row>
    <row r="422" spans="3:10" x14ac:dyDescent="0.2">
      <c r="C422" s="183" t="s">
        <v>6</v>
      </c>
      <c r="D422" s="477" t="s">
        <v>126</v>
      </c>
      <c r="E422" s="478"/>
      <c r="F422" s="203" t="s">
        <v>127</v>
      </c>
      <c r="G422" s="184" t="s">
        <v>38</v>
      </c>
      <c r="H422" s="185" t="s">
        <v>39</v>
      </c>
      <c r="I422" s="185" t="s">
        <v>128</v>
      </c>
      <c r="J422" s="185" t="s">
        <v>129</v>
      </c>
    </row>
    <row r="423" spans="3:10" x14ac:dyDescent="0.2">
      <c r="C423" s="210" t="s">
        <v>15</v>
      </c>
      <c r="D423" s="204"/>
      <c r="E423" s="205"/>
      <c r="F423" s="189"/>
      <c r="G423" s="190"/>
      <c r="H423" s="190"/>
      <c r="I423" s="190"/>
      <c r="J423" s="190"/>
    </row>
    <row r="424" spans="3:10" x14ac:dyDescent="0.2">
      <c r="C424" s="261" t="str">
        <f>+C425</f>
        <v>Déc. 31</v>
      </c>
      <c r="D424" s="262" t="s">
        <v>158</v>
      </c>
      <c r="E424" s="263"/>
      <c r="F424" s="264" t="s">
        <v>159</v>
      </c>
      <c r="G424" s="265">
        <f>I471</f>
        <v>3300</v>
      </c>
      <c r="H424" s="265"/>
      <c r="I424" s="265">
        <f>+I423+G424</f>
        <v>3300</v>
      </c>
      <c r="J424" s="265" t="s">
        <v>131</v>
      </c>
    </row>
    <row r="425" spans="3:10" x14ac:dyDescent="0.2">
      <c r="C425" s="328" t="s">
        <v>48</v>
      </c>
      <c r="D425" s="329" t="s">
        <v>187</v>
      </c>
      <c r="E425" s="330"/>
      <c r="F425" s="331" t="s">
        <v>159</v>
      </c>
      <c r="G425" s="332"/>
      <c r="H425" s="332">
        <f>+I424</f>
        <v>3300</v>
      </c>
      <c r="I425" s="332">
        <f>+I424-H425</f>
        <v>0</v>
      </c>
      <c r="J425" s="332"/>
    </row>
    <row r="426" spans="3:10" x14ac:dyDescent="0.2">
      <c r="C426" s="4"/>
      <c r="D426" s="4"/>
      <c r="E426" s="4"/>
      <c r="F426" s="4"/>
      <c r="G426" s="4"/>
      <c r="H426" s="5"/>
      <c r="I426" s="4"/>
      <c r="J426" s="4"/>
    </row>
    <row r="427" spans="3:10" x14ac:dyDescent="0.2">
      <c r="C427" s="476" t="s">
        <v>224</v>
      </c>
      <c r="D427" s="476"/>
      <c r="E427" s="476"/>
      <c r="F427" s="476"/>
      <c r="G427" s="476"/>
      <c r="H427" s="476"/>
      <c r="I427" s="476"/>
      <c r="J427" s="208" t="s">
        <v>225</v>
      </c>
    </row>
    <row r="428" spans="3:10" x14ac:dyDescent="0.2">
      <c r="C428" s="183" t="s">
        <v>6</v>
      </c>
      <c r="D428" s="477" t="s">
        <v>126</v>
      </c>
      <c r="E428" s="478"/>
      <c r="F428" s="203" t="s">
        <v>127</v>
      </c>
      <c r="G428" s="184" t="s">
        <v>38</v>
      </c>
      <c r="H428" s="185" t="s">
        <v>39</v>
      </c>
      <c r="I428" s="185" t="s">
        <v>128</v>
      </c>
      <c r="J428" s="185" t="s">
        <v>129</v>
      </c>
    </row>
    <row r="429" spans="3:10" x14ac:dyDescent="0.2">
      <c r="C429" s="210" t="s">
        <v>15</v>
      </c>
      <c r="D429" s="204"/>
      <c r="E429" s="205"/>
      <c r="F429" s="189"/>
      <c r="G429" s="190"/>
      <c r="H429" s="190"/>
      <c r="I429" s="190"/>
      <c r="J429" s="190"/>
    </row>
    <row r="430" spans="3:10" x14ac:dyDescent="0.2">
      <c r="C430" s="261" t="str">
        <f>+C431</f>
        <v>Déc. 31</v>
      </c>
      <c r="D430" s="262" t="s">
        <v>158</v>
      </c>
      <c r="E430" s="263"/>
      <c r="F430" s="264" t="s">
        <v>159</v>
      </c>
      <c r="G430" s="265">
        <f>I475</f>
        <v>3500</v>
      </c>
      <c r="H430" s="265"/>
      <c r="I430" s="265">
        <f>+I429+G430</f>
        <v>3500</v>
      </c>
      <c r="J430" s="265" t="s">
        <v>131</v>
      </c>
    </row>
    <row r="431" spans="3:10" x14ac:dyDescent="0.2">
      <c r="C431" s="328" t="s">
        <v>48</v>
      </c>
      <c r="D431" s="329" t="s">
        <v>187</v>
      </c>
      <c r="E431" s="330"/>
      <c r="F431" s="331" t="s">
        <v>159</v>
      </c>
      <c r="G431" s="332"/>
      <c r="H431" s="332">
        <f>+I430</f>
        <v>3500</v>
      </c>
      <c r="I431" s="332">
        <f>+I430-H431</f>
        <v>0</v>
      </c>
      <c r="J431" s="332"/>
    </row>
    <row r="432" spans="3:10" x14ac:dyDescent="0.2">
      <c r="C432" s="4"/>
      <c r="D432" s="4"/>
      <c r="E432" s="4"/>
      <c r="F432" s="4"/>
      <c r="G432" s="4"/>
      <c r="H432" s="5"/>
      <c r="I432" s="4"/>
      <c r="J432" s="4"/>
    </row>
    <row r="433" spans="3:10" x14ac:dyDescent="0.2">
      <c r="C433" s="476" t="s">
        <v>226</v>
      </c>
      <c r="D433" s="476"/>
      <c r="E433" s="476"/>
      <c r="F433" s="476"/>
      <c r="G433" s="476"/>
      <c r="H433" s="476"/>
      <c r="I433" s="476"/>
      <c r="J433" s="208" t="s">
        <v>227</v>
      </c>
    </row>
    <row r="434" spans="3:10" x14ac:dyDescent="0.2">
      <c r="C434" s="183" t="s">
        <v>6</v>
      </c>
      <c r="D434" s="477" t="s">
        <v>126</v>
      </c>
      <c r="E434" s="478"/>
      <c r="F434" s="203" t="s">
        <v>127</v>
      </c>
      <c r="G434" s="184" t="s">
        <v>38</v>
      </c>
      <c r="H434" s="185" t="s">
        <v>39</v>
      </c>
      <c r="I434" s="185" t="s">
        <v>128</v>
      </c>
      <c r="J434" s="185" t="s">
        <v>129</v>
      </c>
    </row>
    <row r="435" spans="3:10" x14ac:dyDescent="0.2">
      <c r="C435" s="210" t="s">
        <v>15</v>
      </c>
      <c r="D435" s="204"/>
      <c r="E435" s="205"/>
      <c r="F435" s="189"/>
      <c r="G435" s="190"/>
      <c r="H435" s="190"/>
      <c r="I435" s="190"/>
      <c r="J435" s="190"/>
    </row>
    <row r="436" spans="3:10" x14ac:dyDescent="0.2">
      <c r="C436" s="261" t="str">
        <f>+C437</f>
        <v>Déc. 31</v>
      </c>
      <c r="D436" s="262" t="s">
        <v>158</v>
      </c>
      <c r="E436" s="263"/>
      <c r="F436" s="264" t="s">
        <v>159</v>
      </c>
      <c r="G436" s="265">
        <f>I479</f>
        <v>432</v>
      </c>
      <c r="H436" s="265"/>
      <c r="I436" s="265">
        <f>+I435+G436</f>
        <v>432</v>
      </c>
      <c r="J436" s="265" t="s">
        <v>131</v>
      </c>
    </row>
    <row r="437" spans="3:10" x14ac:dyDescent="0.2">
      <c r="C437" s="328" t="s">
        <v>48</v>
      </c>
      <c r="D437" s="329" t="s">
        <v>187</v>
      </c>
      <c r="E437" s="330"/>
      <c r="F437" s="331" t="s">
        <v>159</v>
      </c>
      <c r="G437" s="332"/>
      <c r="H437" s="332">
        <f>+I436</f>
        <v>432</v>
      </c>
      <c r="I437" s="332">
        <f>+I436-H437</f>
        <v>0</v>
      </c>
      <c r="J437" s="332"/>
    </row>
    <row r="438" spans="3:10" x14ac:dyDescent="0.2">
      <c r="C438" s="4"/>
      <c r="D438" s="4"/>
      <c r="E438" s="4"/>
      <c r="F438" s="4"/>
      <c r="G438" s="4"/>
      <c r="H438" s="5"/>
      <c r="I438" s="4"/>
      <c r="J438" s="4"/>
    </row>
    <row r="439" spans="3:10" x14ac:dyDescent="0.2">
      <c r="C439" s="476" t="s">
        <v>228</v>
      </c>
      <c r="D439" s="476"/>
      <c r="E439" s="476"/>
      <c r="F439" s="476"/>
      <c r="G439" s="476"/>
      <c r="H439" s="476"/>
      <c r="I439" s="476"/>
      <c r="J439" s="208" t="s">
        <v>229</v>
      </c>
    </row>
    <row r="440" spans="3:10" x14ac:dyDescent="0.2">
      <c r="C440" s="183" t="s">
        <v>6</v>
      </c>
      <c r="D440" s="477" t="s">
        <v>126</v>
      </c>
      <c r="E440" s="478"/>
      <c r="F440" s="203" t="s">
        <v>127</v>
      </c>
      <c r="G440" s="184" t="s">
        <v>38</v>
      </c>
      <c r="H440" s="185" t="s">
        <v>39</v>
      </c>
      <c r="I440" s="185" t="s">
        <v>128</v>
      </c>
      <c r="J440" s="185" t="s">
        <v>129</v>
      </c>
    </row>
    <row r="441" spans="3:10" x14ac:dyDescent="0.2">
      <c r="C441" s="211" t="s">
        <v>15</v>
      </c>
      <c r="D441" s="204"/>
      <c r="E441" s="205"/>
      <c r="F441" s="189"/>
      <c r="G441" s="190"/>
      <c r="H441" s="190"/>
      <c r="I441" s="190"/>
      <c r="J441" s="190"/>
    </row>
    <row r="442" spans="3:10" x14ac:dyDescent="0.2">
      <c r="C442" s="328" t="s">
        <v>48</v>
      </c>
      <c r="D442" s="329" t="s">
        <v>187</v>
      </c>
      <c r="E442" s="330"/>
      <c r="F442" s="331" t="s">
        <v>159</v>
      </c>
      <c r="G442" s="332"/>
      <c r="H442" s="332">
        <f>J606</f>
        <v>804945.58</v>
      </c>
      <c r="I442" s="332">
        <f>+H442</f>
        <v>804945.58</v>
      </c>
      <c r="J442" s="332" t="s">
        <v>139</v>
      </c>
    </row>
    <row r="443" spans="3:10" x14ac:dyDescent="0.2">
      <c r="C443" s="328" t="s">
        <v>48</v>
      </c>
      <c r="D443" s="329" t="s">
        <v>187</v>
      </c>
      <c r="E443" s="330"/>
      <c r="F443" s="331" t="s">
        <v>159</v>
      </c>
      <c r="G443" s="332">
        <f>+I609</f>
        <v>720999.29999999993</v>
      </c>
      <c r="H443" s="332"/>
      <c r="I443" s="332">
        <f>+I442-G443</f>
        <v>83946.280000000028</v>
      </c>
      <c r="J443" s="332" t="s">
        <v>139</v>
      </c>
    </row>
    <row r="444" spans="3:10" x14ac:dyDescent="0.2">
      <c r="C444" s="328" t="s">
        <v>48</v>
      </c>
      <c r="D444" s="329" t="s">
        <v>187</v>
      </c>
      <c r="E444" s="330"/>
      <c r="F444" s="331" t="s">
        <v>159</v>
      </c>
      <c r="G444" s="332">
        <f>I443</f>
        <v>83946.280000000028</v>
      </c>
      <c r="H444" s="332"/>
      <c r="I444" s="332">
        <f>+I443-G444</f>
        <v>0</v>
      </c>
      <c r="J444" s="332"/>
    </row>
    <row r="446" spans="3:10" x14ac:dyDescent="0.2">
      <c r="C446" s="6" t="s">
        <v>230</v>
      </c>
      <c r="D446"/>
      <c r="E446"/>
      <c r="F446"/>
      <c r="G446"/>
    </row>
    <row r="447" spans="3:10" x14ac:dyDescent="0.2">
      <c r="C447" s="214" t="s">
        <v>231</v>
      </c>
      <c r="D447" s="214"/>
      <c r="E447" s="215"/>
      <c r="F447" s="215"/>
      <c r="G447" s="215"/>
      <c r="H447" s="4"/>
      <c r="I447" s="4"/>
    </row>
    <row r="448" spans="3:10" x14ac:dyDescent="0.2">
      <c r="C448" s="215" t="s">
        <v>232</v>
      </c>
      <c r="D448" s="215"/>
      <c r="E448" s="215"/>
      <c r="F448" s="215"/>
      <c r="G448" s="216">
        <f>J79</f>
        <v>4514.42</v>
      </c>
      <c r="H448" s="4"/>
      <c r="I448" s="4"/>
    </row>
    <row r="449" spans="3:10" x14ac:dyDescent="0.2">
      <c r="C449" s="215" t="s">
        <v>233</v>
      </c>
      <c r="D449" s="215"/>
      <c r="E449" s="215"/>
      <c r="F449" s="215"/>
      <c r="G449" s="217">
        <f>J87</f>
        <v>4898.1499999999996</v>
      </c>
      <c r="H449" s="4"/>
      <c r="I449" s="4"/>
    </row>
    <row r="450" spans="3:10" x14ac:dyDescent="0.2">
      <c r="C450" s="215" t="s">
        <v>234</v>
      </c>
      <c r="D450" s="215"/>
      <c r="E450" s="215"/>
      <c r="F450" s="215"/>
      <c r="G450" s="217">
        <f>J94</f>
        <v>2712.3899999999994</v>
      </c>
      <c r="H450" s="4"/>
      <c r="I450" s="4"/>
    </row>
    <row r="451" spans="3:10" ht="17" thickBot="1" x14ac:dyDescent="0.25">
      <c r="C451" s="214" t="s">
        <v>235</v>
      </c>
      <c r="D451" s="214"/>
      <c r="E451" s="215"/>
      <c r="F451" s="215"/>
      <c r="G451" s="218">
        <f>SUM(G448:G450)</f>
        <v>12124.96</v>
      </c>
      <c r="H451" s="4"/>
      <c r="I451" s="4"/>
    </row>
    <row r="452" spans="3:10" ht="18" thickTop="1" thickBot="1" x14ac:dyDescent="0.25">
      <c r="C452" s="214" t="s">
        <v>236</v>
      </c>
      <c r="D452" s="214"/>
      <c r="E452" s="215"/>
      <c r="F452" s="215"/>
      <c r="G452" s="219">
        <f>I145</f>
        <v>12124.960000000001</v>
      </c>
      <c r="H452" s="4"/>
      <c r="I452" s="4"/>
    </row>
    <row r="453" spans="3:10" ht="17" thickTop="1" x14ac:dyDescent="0.2">
      <c r="C453"/>
      <c r="D453"/>
      <c r="E453"/>
      <c r="F453"/>
      <c r="G453"/>
      <c r="H453" s="5"/>
      <c r="I453" s="4"/>
    </row>
    <row r="454" spans="3:10" x14ac:dyDescent="0.2">
      <c r="C454" s="220" t="s">
        <v>237</v>
      </c>
      <c r="D454" s="220"/>
      <c r="E454" s="221"/>
      <c r="F454" s="221"/>
      <c r="G454" s="221"/>
      <c r="H454" s="5"/>
      <c r="I454" s="4"/>
    </row>
    <row r="455" spans="3:10" x14ac:dyDescent="0.2">
      <c r="C455" s="221" t="s">
        <v>238</v>
      </c>
      <c r="D455" s="221"/>
      <c r="E455" s="221"/>
      <c r="F455" s="221"/>
      <c r="G455" s="222">
        <f>J103</f>
        <v>1509.31</v>
      </c>
      <c r="H455" s="5"/>
      <c r="I455" s="4"/>
    </row>
    <row r="456" spans="3:10" x14ac:dyDescent="0.2">
      <c r="C456" s="221" t="s">
        <v>239</v>
      </c>
      <c r="D456" s="221"/>
      <c r="E456" s="221"/>
      <c r="F456" s="221"/>
      <c r="G456" s="223">
        <f>J110</f>
        <v>17413.939999999999</v>
      </c>
      <c r="H456" s="5"/>
      <c r="I456" s="4"/>
    </row>
    <row r="457" spans="3:10" x14ac:dyDescent="0.2">
      <c r="C457" s="221" t="s">
        <v>240</v>
      </c>
      <c r="D457" s="221"/>
      <c r="E457" s="221"/>
      <c r="F457" s="221"/>
      <c r="G457" s="223">
        <f>J118</f>
        <v>16136.960000000001</v>
      </c>
      <c r="H457" s="5"/>
      <c r="I457" s="4"/>
    </row>
    <row r="458" spans="3:10" x14ac:dyDescent="0.2">
      <c r="C458" s="221" t="s">
        <v>241</v>
      </c>
      <c r="D458" s="221"/>
      <c r="E458" s="221"/>
      <c r="F458" s="221"/>
      <c r="G458" s="223">
        <f>J125</f>
        <v>18773.350000000002</v>
      </c>
      <c r="H458" s="5"/>
      <c r="I458" s="4"/>
    </row>
    <row r="459" spans="3:10" ht="17" thickBot="1" x14ac:dyDescent="0.25">
      <c r="C459" s="220" t="s">
        <v>242</v>
      </c>
      <c r="D459" s="220"/>
      <c r="E459" s="221"/>
      <c r="F459" s="221"/>
      <c r="G459" s="224">
        <f>SUM(G455:G458)</f>
        <v>53833.56</v>
      </c>
      <c r="H459" s="5"/>
      <c r="I459" s="4"/>
    </row>
    <row r="460" spans="3:10" ht="18" thickTop="1" thickBot="1" x14ac:dyDescent="0.25">
      <c r="C460" s="220" t="s">
        <v>243</v>
      </c>
      <c r="D460" s="220"/>
      <c r="E460" s="221"/>
      <c r="F460" s="221"/>
      <c r="G460" s="225">
        <f>I231</f>
        <v>53833.560000000012</v>
      </c>
      <c r="H460" s="5"/>
      <c r="I460" s="4"/>
    </row>
    <row r="461" spans="3:10" ht="17" thickTop="1" x14ac:dyDescent="0.2">
      <c r="C461" s="567"/>
      <c r="D461" s="567"/>
      <c r="E461" s="568"/>
      <c r="F461" s="568"/>
      <c r="G461" s="569"/>
      <c r="H461" s="5"/>
      <c r="I461" s="4"/>
    </row>
    <row r="462" spans="3:10" x14ac:dyDescent="0.2">
      <c r="C462" s="3"/>
      <c r="D462" s="3"/>
      <c r="E462" s="4"/>
      <c r="F462" s="4"/>
      <c r="G462" s="13"/>
      <c r="H462" s="14"/>
      <c r="I462" s="4"/>
    </row>
    <row r="463" spans="3:10" x14ac:dyDescent="0.2">
      <c r="C463" s="15" t="s">
        <v>244</v>
      </c>
      <c r="D463" s="4"/>
      <c r="E463" s="4"/>
      <c r="F463" s="4"/>
      <c r="G463" s="4"/>
      <c r="H463" s="5"/>
      <c r="I463" s="4"/>
    </row>
    <row r="464" spans="3:10" x14ac:dyDescent="0.2">
      <c r="C464" s="447" t="s">
        <v>469</v>
      </c>
      <c r="D464" s="447"/>
      <c r="E464" s="447"/>
      <c r="F464" s="447"/>
      <c r="G464" s="447"/>
      <c r="H464" s="447"/>
      <c r="I464" s="447"/>
      <c r="J464" s="7" t="s">
        <v>5</v>
      </c>
    </row>
    <row r="465" spans="3:10" ht="32" x14ac:dyDescent="0.2">
      <c r="C465" s="244" t="s">
        <v>6</v>
      </c>
      <c r="D465" s="479" t="s">
        <v>245</v>
      </c>
      <c r="E465" s="480"/>
      <c r="F465" s="480"/>
      <c r="G465" s="481"/>
      <c r="H465" s="245" t="s">
        <v>246</v>
      </c>
      <c r="I465" s="246" t="s">
        <v>38</v>
      </c>
      <c r="J465" s="246" t="s">
        <v>39</v>
      </c>
    </row>
    <row r="466" spans="3:10" x14ac:dyDescent="0.2">
      <c r="C466" s="247" t="s">
        <v>15</v>
      </c>
      <c r="D466" s="482"/>
      <c r="E466" s="483"/>
      <c r="F466" s="483"/>
      <c r="G466" s="484"/>
      <c r="H466" s="248"/>
      <c r="I466" s="249"/>
      <c r="J466" s="249"/>
    </row>
    <row r="467" spans="3:10" x14ac:dyDescent="0.2">
      <c r="C467" s="250" t="s">
        <v>247</v>
      </c>
      <c r="D467" s="473" t="s">
        <v>211</v>
      </c>
      <c r="E467" s="474"/>
      <c r="F467" s="474"/>
      <c r="G467" s="475"/>
      <c r="H467" s="251">
        <v>5530</v>
      </c>
      <c r="I467" s="252">
        <v>1217.73</v>
      </c>
      <c r="J467" s="253"/>
    </row>
    <row r="468" spans="3:10" x14ac:dyDescent="0.2">
      <c r="C468" s="254" t="s">
        <v>479</v>
      </c>
      <c r="D468" s="464" t="s">
        <v>65</v>
      </c>
      <c r="E468" s="465"/>
      <c r="F468" s="465"/>
      <c r="G468" s="466"/>
      <c r="H468" s="251">
        <v>1200</v>
      </c>
      <c r="I468" s="253"/>
      <c r="J468" s="253">
        <f>I467</f>
        <v>1217.73</v>
      </c>
    </row>
    <row r="469" spans="3:10" ht="30" customHeight="1" x14ac:dyDescent="0.2">
      <c r="C469" s="254"/>
      <c r="D469" s="467" t="s">
        <v>248</v>
      </c>
      <c r="E469" s="468"/>
      <c r="F469" s="468"/>
      <c r="G469" s="469"/>
      <c r="H469" s="251"/>
      <c r="I469" s="253"/>
      <c r="J469" s="253"/>
    </row>
    <row r="470" spans="3:10" x14ac:dyDescent="0.2">
      <c r="C470" s="254"/>
      <c r="D470" s="470"/>
      <c r="E470" s="471"/>
      <c r="F470" s="471"/>
      <c r="G470" s="472"/>
      <c r="H470" s="251"/>
      <c r="I470" s="253"/>
      <c r="J470" s="253"/>
    </row>
    <row r="471" spans="3:10" ht="15.75" customHeight="1" x14ac:dyDescent="0.2">
      <c r="C471" s="255" t="s">
        <v>48</v>
      </c>
      <c r="D471" s="473" t="s">
        <v>249</v>
      </c>
      <c r="E471" s="474"/>
      <c r="F471" s="474"/>
      <c r="G471" s="475"/>
      <c r="H471" s="251">
        <v>5820</v>
      </c>
      <c r="I471" s="253">
        <v>3300</v>
      </c>
      <c r="J471" s="253"/>
    </row>
    <row r="472" spans="3:10" x14ac:dyDescent="0.2">
      <c r="C472" s="254" t="s">
        <v>121</v>
      </c>
      <c r="D472" s="464" t="s">
        <v>250</v>
      </c>
      <c r="E472" s="465"/>
      <c r="F472" s="465"/>
      <c r="G472" s="466"/>
      <c r="H472" s="251">
        <v>1310</v>
      </c>
      <c r="I472" s="253"/>
      <c r="J472" s="253">
        <f>I471</f>
        <v>3300</v>
      </c>
    </row>
    <row r="473" spans="3:10" ht="30" customHeight="1" x14ac:dyDescent="0.2">
      <c r="C473" s="254"/>
      <c r="D473" s="467" t="s">
        <v>251</v>
      </c>
      <c r="E473" s="468"/>
      <c r="F473" s="468"/>
      <c r="G473" s="469"/>
      <c r="H473" s="251"/>
      <c r="I473" s="253"/>
      <c r="J473" s="253"/>
    </row>
    <row r="474" spans="3:10" x14ac:dyDescent="0.2">
      <c r="C474" s="254"/>
      <c r="D474" s="470"/>
      <c r="E474" s="471"/>
      <c r="F474" s="471"/>
      <c r="G474" s="472"/>
      <c r="H474" s="251"/>
      <c r="I474" s="253"/>
      <c r="J474" s="253"/>
    </row>
    <row r="475" spans="3:10" ht="15.75" customHeight="1" x14ac:dyDescent="0.2">
      <c r="C475" s="255" t="s">
        <v>48</v>
      </c>
      <c r="D475" s="473" t="s">
        <v>252</v>
      </c>
      <c r="E475" s="474"/>
      <c r="F475" s="474"/>
      <c r="G475" s="475"/>
      <c r="H475" s="251">
        <v>5850</v>
      </c>
      <c r="I475" s="253">
        <v>3500</v>
      </c>
      <c r="J475" s="253"/>
    </row>
    <row r="476" spans="3:10" x14ac:dyDescent="0.2">
      <c r="C476" s="254" t="s">
        <v>480</v>
      </c>
      <c r="D476" s="464" t="s">
        <v>253</v>
      </c>
      <c r="E476" s="465"/>
      <c r="F476" s="465"/>
      <c r="G476" s="466"/>
      <c r="H476" s="251">
        <v>1610</v>
      </c>
      <c r="I476" s="253"/>
      <c r="J476" s="253">
        <f>I475</f>
        <v>3500</v>
      </c>
    </row>
    <row r="477" spans="3:10" ht="32" customHeight="1" x14ac:dyDescent="0.2">
      <c r="C477" s="254"/>
      <c r="D477" s="467" t="s">
        <v>254</v>
      </c>
      <c r="E477" s="468"/>
      <c r="F477" s="468"/>
      <c r="G477" s="469"/>
      <c r="H477" s="251"/>
      <c r="I477" s="253"/>
      <c r="J477" s="253"/>
    </row>
    <row r="478" spans="3:10" x14ac:dyDescent="0.2">
      <c r="C478" s="254"/>
      <c r="D478" s="470"/>
      <c r="E478" s="471"/>
      <c r="F478" s="471"/>
      <c r="G478" s="472"/>
      <c r="H478" s="251"/>
      <c r="I478" s="253"/>
      <c r="J478" s="253"/>
    </row>
    <row r="479" spans="3:10" ht="15.75" customHeight="1" x14ac:dyDescent="0.2">
      <c r="C479" s="255" t="s">
        <v>48</v>
      </c>
      <c r="D479" s="473" t="s">
        <v>255</v>
      </c>
      <c r="E479" s="474"/>
      <c r="F479" s="474"/>
      <c r="G479" s="475"/>
      <c r="H479" s="251">
        <v>5870</v>
      </c>
      <c r="I479" s="253">
        <v>432</v>
      </c>
      <c r="J479" s="253"/>
    </row>
    <row r="480" spans="3:10" x14ac:dyDescent="0.2">
      <c r="C480" s="254" t="s">
        <v>481</v>
      </c>
      <c r="D480" s="464" t="s">
        <v>256</v>
      </c>
      <c r="E480" s="465"/>
      <c r="F480" s="465"/>
      <c r="G480" s="466"/>
      <c r="H480" s="251">
        <v>1810</v>
      </c>
      <c r="I480" s="253"/>
      <c r="J480" s="253">
        <f>I479</f>
        <v>432</v>
      </c>
    </row>
    <row r="481" spans="3:10" ht="30" customHeight="1" x14ac:dyDescent="0.2">
      <c r="C481" s="254"/>
      <c r="D481" s="467" t="s">
        <v>257</v>
      </c>
      <c r="E481" s="468"/>
      <c r="F481" s="468"/>
      <c r="G481" s="469"/>
      <c r="H481" s="251"/>
      <c r="I481" s="253"/>
      <c r="J481" s="253"/>
    </row>
    <row r="482" spans="3:10" x14ac:dyDescent="0.2">
      <c r="C482" s="254"/>
      <c r="D482" s="470"/>
      <c r="E482" s="471"/>
      <c r="F482" s="471"/>
      <c r="G482" s="472"/>
      <c r="H482" s="251"/>
      <c r="I482" s="253"/>
      <c r="J482" s="253"/>
    </row>
    <row r="483" spans="3:10" ht="15.75" customHeight="1" x14ac:dyDescent="0.2">
      <c r="C483" s="255" t="s">
        <v>48</v>
      </c>
      <c r="D483" s="473" t="s">
        <v>220</v>
      </c>
      <c r="E483" s="474"/>
      <c r="F483" s="474"/>
      <c r="G483" s="475"/>
      <c r="H483" s="251">
        <v>5780</v>
      </c>
      <c r="I483" s="253">
        <v>127</v>
      </c>
      <c r="J483" s="253"/>
    </row>
    <row r="484" spans="3:10" x14ac:dyDescent="0.2">
      <c r="C484" s="254" t="s">
        <v>230</v>
      </c>
      <c r="D484" s="464" t="s">
        <v>181</v>
      </c>
      <c r="E484" s="465"/>
      <c r="F484" s="465"/>
      <c r="G484" s="466"/>
      <c r="H484" s="251">
        <v>2450</v>
      </c>
      <c r="I484" s="253"/>
      <c r="J484" s="253">
        <f>I483</f>
        <v>127</v>
      </c>
    </row>
    <row r="485" spans="3:10" ht="15.75" customHeight="1" x14ac:dyDescent="0.2">
      <c r="C485" s="254"/>
      <c r="D485" s="467" t="s">
        <v>258</v>
      </c>
      <c r="E485" s="468"/>
      <c r="F485" s="468"/>
      <c r="G485" s="469"/>
      <c r="H485" s="251"/>
      <c r="I485" s="253"/>
      <c r="J485" s="253"/>
    </row>
    <row r="486" spans="3:10" x14ac:dyDescent="0.2">
      <c r="C486" s="254"/>
      <c r="D486" s="470"/>
      <c r="E486" s="471"/>
      <c r="F486" s="471"/>
      <c r="G486" s="472"/>
      <c r="H486" s="251"/>
      <c r="I486" s="253"/>
      <c r="J486" s="253"/>
    </row>
    <row r="487" spans="3:10" x14ac:dyDescent="0.2">
      <c r="C487" s="255" t="s">
        <v>48</v>
      </c>
      <c r="D487" s="473" t="s">
        <v>92</v>
      </c>
      <c r="E487" s="474"/>
      <c r="F487" s="474"/>
      <c r="G487" s="475"/>
      <c r="H487" s="251">
        <v>5300</v>
      </c>
      <c r="I487" s="253">
        <v>1020</v>
      </c>
      <c r="J487" s="253"/>
    </row>
    <row r="488" spans="3:10" x14ac:dyDescent="0.2">
      <c r="C488" s="254" t="s">
        <v>244</v>
      </c>
      <c r="D488" s="464" t="s">
        <v>179</v>
      </c>
      <c r="E488" s="465"/>
      <c r="F488" s="465"/>
      <c r="G488" s="466"/>
      <c r="H488" s="251">
        <v>2350</v>
      </c>
      <c r="I488" s="253"/>
      <c r="J488" s="253">
        <f>I487</f>
        <v>1020</v>
      </c>
    </row>
    <row r="489" spans="3:10" ht="30.5" customHeight="1" x14ac:dyDescent="0.2">
      <c r="C489" s="254"/>
      <c r="D489" s="467" t="s">
        <v>259</v>
      </c>
      <c r="E489" s="468"/>
      <c r="F489" s="468"/>
      <c r="G489" s="469"/>
      <c r="H489" s="251"/>
      <c r="I489" s="253"/>
      <c r="J489" s="253"/>
    </row>
    <row r="490" spans="3:10" x14ac:dyDescent="0.2">
      <c r="C490" s="254"/>
      <c r="D490" s="470"/>
      <c r="E490" s="471"/>
      <c r="F490" s="471"/>
      <c r="G490" s="472"/>
      <c r="H490" s="251"/>
      <c r="I490" s="253"/>
      <c r="J490" s="253"/>
    </row>
    <row r="491" spans="3:10" x14ac:dyDescent="0.2">
      <c r="C491" s="255" t="s">
        <v>48</v>
      </c>
      <c r="D491" s="473" t="s">
        <v>82</v>
      </c>
      <c r="E491" s="474"/>
      <c r="F491" s="474"/>
      <c r="G491" s="475"/>
      <c r="H491" s="251">
        <v>5410</v>
      </c>
      <c r="I491" s="253">
        <v>2566.5100000000002</v>
      </c>
      <c r="J491" s="253"/>
    </row>
    <row r="492" spans="3:10" x14ac:dyDescent="0.2">
      <c r="C492" s="254" t="s">
        <v>265</v>
      </c>
      <c r="D492" s="464" t="s">
        <v>183</v>
      </c>
      <c r="E492" s="465"/>
      <c r="F492" s="465"/>
      <c r="G492" s="466"/>
      <c r="H492" s="251">
        <v>2455</v>
      </c>
      <c r="I492" s="253"/>
      <c r="J492" s="253">
        <f>I491</f>
        <v>2566.5100000000002</v>
      </c>
    </row>
    <row r="493" spans="3:10" ht="29.5" customHeight="1" x14ac:dyDescent="0.2">
      <c r="C493" s="254"/>
      <c r="D493" s="467" t="s">
        <v>260</v>
      </c>
      <c r="E493" s="468"/>
      <c r="F493" s="468"/>
      <c r="G493" s="469"/>
      <c r="H493" s="251"/>
      <c r="I493" s="253"/>
      <c r="J493" s="253"/>
    </row>
    <row r="494" spans="3:10" x14ac:dyDescent="0.2">
      <c r="C494" s="254"/>
      <c r="D494" s="470"/>
      <c r="E494" s="471"/>
      <c r="F494" s="471"/>
      <c r="G494" s="472"/>
      <c r="H494" s="251"/>
      <c r="I494" s="253"/>
      <c r="J494" s="253"/>
    </row>
    <row r="495" spans="3:10" x14ac:dyDescent="0.2">
      <c r="C495" s="250" t="s">
        <v>48</v>
      </c>
      <c r="D495" s="473" t="s">
        <v>217</v>
      </c>
      <c r="E495" s="474"/>
      <c r="F495" s="474"/>
      <c r="G495" s="475"/>
      <c r="H495" s="251">
        <v>5740</v>
      </c>
      <c r="I495" s="253">
        <v>3355</v>
      </c>
      <c r="J495" s="253"/>
    </row>
    <row r="496" spans="3:10" x14ac:dyDescent="0.2">
      <c r="C496" s="254" t="s">
        <v>307</v>
      </c>
      <c r="D496" s="464" t="s">
        <v>85</v>
      </c>
      <c r="E496" s="465"/>
      <c r="F496" s="465"/>
      <c r="G496" s="466"/>
      <c r="H496" s="251">
        <v>1210</v>
      </c>
      <c r="I496" s="253"/>
      <c r="J496" s="253">
        <f>I495</f>
        <v>3355</v>
      </c>
    </row>
    <row r="497" spans="3:10" ht="30" customHeight="1" x14ac:dyDescent="0.2">
      <c r="C497" s="254"/>
      <c r="D497" s="467" t="s">
        <v>261</v>
      </c>
      <c r="E497" s="468"/>
      <c r="F497" s="468"/>
      <c r="G497" s="469"/>
      <c r="H497" s="251"/>
      <c r="I497" s="253"/>
      <c r="J497" s="253"/>
    </row>
    <row r="498" spans="3:10" x14ac:dyDescent="0.2">
      <c r="C498" s="254"/>
      <c r="D498" s="470"/>
      <c r="E498" s="471"/>
      <c r="F498" s="471"/>
      <c r="G498" s="472"/>
      <c r="H498" s="251"/>
      <c r="I498" s="253"/>
      <c r="J498" s="253"/>
    </row>
    <row r="499" spans="3:10" ht="15.75" customHeight="1" x14ac:dyDescent="0.2">
      <c r="C499" s="255" t="s">
        <v>48</v>
      </c>
      <c r="D499" s="473" t="s">
        <v>197</v>
      </c>
      <c r="E499" s="474"/>
      <c r="F499" s="474"/>
      <c r="G499" s="475"/>
      <c r="H499" s="251">
        <v>5010</v>
      </c>
      <c r="I499" s="253">
        <v>68612</v>
      </c>
      <c r="J499" s="253"/>
    </row>
    <row r="500" spans="3:10" x14ac:dyDescent="0.2">
      <c r="C500" s="254" t="s">
        <v>324</v>
      </c>
      <c r="D500" s="464" t="s">
        <v>262</v>
      </c>
      <c r="E500" s="465"/>
      <c r="F500" s="465"/>
      <c r="G500" s="466"/>
      <c r="H500" s="251">
        <v>1180</v>
      </c>
      <c r="I500" s="253"/>
      <c r="J500" s="253">
        <f>I499</f>
        <v>68612</v>
      </c>
    </row>
    <row r="501" spans="3:10" ht="30" customHeight="1" x14ac:dyDescent="0.2">
      <c r="C501" s="256"/>
      <c r="D501" s="467" t="s">
        <v>263</v>
      </c>
      <c r="E501" s="468"/>
      <c r="F501" s="468"/>
      <c r="G501" s="469"/>
      <c r="H501" s="251"/>
      <c r="I501" s="257"/>
      <c r="J501" s="257"/>
    </row>
    <row r="502" spans="3:10" x14ac:dyDescent="0.2">
      <c r="C502" s="258"/>
      <c r="D502" s="470"/>
      <c r="E502" s="471"/>
      <c r="F502" s="471"/>
      <c r="G502" s="472"/>
      <c r="H502" s="259"/>
      <c r="I502" s="260"/>
      <c r="J502" s="260"/>
    </row>
    <row r="503" spans="3:10" ht="15.75" customHeight="1" x14ac:dyDescent="0.2">
      <c r="C503" s="255" t="s">
        <v>48</v>
      </c>
      <c r="D503" s="473" t="s">
        <v>262</v>
      </c>
      <c r="E503" s="474"/>
      <c r="F503" s="474"/>
      <c r="G503" s="475"/>
      <c r="H503" s="251">
        <v>1180</v>
      </c>
      <c r="I503" s="253">
        <v>71824</v>
      </c>
      <c r="J503" s="253"/>
    </row>
    <row r="504" spans="3:10" x14ac:dyDescent="0.2">
      <c r="C504" s="254" t="s">
        <v>482</v>
      </c>
      <c r="D504" s="464" t="s">
        <v>206</v>
      </c>
      <c r="E504" s="465"/>
      <c r="F504" s="465"/>
      <c r="G504" s="466"/>
      <c r="H504" s="251">
        <v>5150</v>
      </c>
      <c r="I504" s="253"/>
      <c r="J504" s="253">
        <f>I503</f>
        <v>71824</v>
      </c>
    </row>
    <row r="505" spans="3:10" ht="30" customHeight="1" x14ac:dyDescent="0.2">
      <c r="C505" s="256"/>
      <c r="D505" s="467" t="s">
        <v>264</v>
      </c>
      <c r="E505" s="468"/>
      <c r="F505" s="468"/>
      <c r="G505" s="469"/>
      <c r="H505" s="251"/>
      <c r="I505" s="257"/>
      <c r="J505" s="257"/>
    </row>
    <row r="506" spans="3:10" ht="30" customHeight="1" x14ac:dyDescent="0.2">
      <c r="C506" s="413"/>
      <c r="D506" s="414"/>
      <c r="E506" s="414"/>
      <c r="F506" s="414"/>
      <c r="G506" s="414"/>
      <c r="H506" s="415"/>
      <c r="I506" s="416">
        <f>+SUM(I466:I505)</f>
        <v>155954.23999999999</v>
      </c>
      <c r="J506" s="416">
        <f>+SUM(J466:J505)</f>
        <v>155954.23999999999</v>
      </c>
    </row>
    <row r="507" spans="3:10" x14ac:dyDescent="0.2">
      <c r="C507" s="16"/>
      <c r="D507" s="17"/>
      <c r="E507" s="17"/>
      <c r="F507" s="17"/>
      <c r="G507" s="16"/>
      <c r="H507" s="18"/>
      <c r="I507" s="18"/>
    </row>
    <row r="508" spans="3:10" x14ac:dyDescent="0.2">
      <c r="C508" s="19" t="s">
        <v>265</v>
      </c>
      <c r="D508" s="17"/>
      <c r="E508" s="17"/>
      <c r="F508" s="17"/>
      <c r="G508" s="16"/>
      <c r="H508" s="18"/>
      <c r="I508" s="18"/>
    </row>
    <row r="509" spans="3:10" x14ac:dyDescent="0.2">
      <c r="C509" s="429" t="s">
        <v>2</v>
      </c>
      <c r="D509" s="429"/>
      <c r="E509" s="429"/>
      <c r="F509" s="429"/>
      <c r="G509" s="429"/>
      <c r="H509" s="429"/>
      <c r="I509" s="429"/>
    </row>
    <row r="510" spans="3:10" x14ac:dyDescent="0.2">
      <c r="C510" s="429" t="s">
        <v>266</v>
      </c>
      <c r="D510" s="429"/>
      <c r="E510" s="429"/>
      <c r="F510" s="429"/>
      <c r="G510" s="429"/>
      <c r="H510" s="429"/>
      <c r="I510" s="429"/>
    </row>
    <row r="511" spans="3:10" x14ac:dyDescent="0.2">
      <c r="C511" s="429" t="s">
        <v>267</v>
      </c>
      <c r="D511" s="429"/>
      <c r="E511" s="429"/>
      <c r="F511" s="429"/>
      <c r="G511" s="429"/>
      <c r="H511" s="429"/>
      <c r="I511" s="429"/>
    </row>
    <row r="512" spans="3:10" x14ac:dyDescent="0.2">
      <c r="C512" s="349" t="s">
        <v>268</v>
      </c>
      <c r="D512" s="350"/>
      <c r="E512" s="350"/>
      <c r="F512" s="350"/>
      <c r="G512" s="350"/>
      <c r="H512" s="351"/>
      <c r="I512" s="339">
        <f>I294</f>
        <v>724162.74</v>
      </c>
    </row>
    <row r="513" spans="2:10" x14ac:dyDescent="0.2">
      <c r="C513" s="352" t="s">
        <v>269</v>
      </c>
      <c r="D513" s="292"/>
      <c r="E513" s="292"/>
      <c r="F513" s="293"/>
      <c r="G513" s="293"/>
      <c r="H513" s="291">
        <f>I301</f>
        <v>3491.29</v>
      </c>
      <c r="I513" s="342"/>
    </row>
    <row r="514" spans="2:10" ht="19" x14ac:dyDescent="0.35">
      <c r="C514" s="352" t="s">
        <v>270</v>
      </c>
      <c r="D514" s="292"/>
      <c r="E514" s="292"/>
      <c r="F514" s="353"/>
      <c r="G514" s="353"/>
      <c r="H514" s="356">
        <f>I308</f>
        <v>2086</v>
      </c>
      <c r="I514" s="346">
        <f>H513+H514</f>
        <v>5577.29</v>
      </c>
    </row>
    <row r="515" spans="2:10" x14ac:dyDescent="0.2">
      <c r="C515" s="354" t="s">
        <v>271</v>
      </c>
      <c r="D515" s="289"/>
      <c r="E515" s="289"/>
      <c r="F515" s="289"/>
      <c r="G515" s="289"/>
      <c r="H515" s="295"/>
      <c r="I515" s="355">
        <f>I512-I514+0.06</f>
        <v>718585.51</v>
      </c>
    </row>
    <row r="516" spans="2:10" x14ac:dyDescent="0.2">
      <c r="C516" s="354"/>
      <c r="D516" s="289"/>
      <c r="E516" s="289"/>
      <c r="F516" s="289"/>
      <c r="G516" s="289"/>
      <c r="H516" s="295"/>
      <c r="I516" s="355"/>
    </row>
    <row r="517" spans="2:10" x14ac:dyDescent="0.2">
      <c r="B517" s="357"/>
      <c r="C517" s="358" t="s">
        <v>272</v>
      </c>
      <c r="D517" s="358"/>
      <c r="E517" s="358"/>
      <c r="F517" s="358"/>
      <c r="G517" s="358"/>
      <c r="H517" s="359"/>
      <c r="I517" s="359"/>
      <c r="J517" s="360"/>
    </row>
    <row r="518" spans="2:10" x14ac:dyDescent="0.2">
      <c r="B518" s="361"/>
      <c r="C518" s="362" t="s">
        <v>197</v>
      </c>
      <c r="D518" s="362"/>
      <c r="E518" s="362"/>
      <c r="F518" s="363"/>
      <c r="G518" s="363"/>
      <c r="H518" s="364">
        <f>I499</f>
        <v>68612</v>
      </c>
      <c r="I518" s="365"/>
      <c r="J518" s="366"/>
    </row>
    <row r="519" spans="2:10" x14ac:dyDescent="0.2">
      <c r="B519" s="361"/>
      <c r="C519" s="362"/>
      <c r="D519" s="362"/>
      <c r="E519" s="362"/>
      <c r="F519" s="363"/>
      <c r="G519" s="363"/>
      <c r="H519" s="364"/>
      <c r="I519" s="365"/>
      <c r="J519" s="366"/>
    </row>
    <row r="520" spans="2:10" x14ac:dyDescent="0.2">
      <c r="B520" s="361"/>
      <c r="C520" s="335" t="s">
        <v>471</v>
      </c>
      <c r="D520" s="336"/>
      <c r="E520" s="337"/>
      <c r="F520" s="338"/>
      <c r="G520" s="338">
        <f>I324</f>
        <v>462032.83999999997</v>
      </c>
      <c r="H520" s="338"/>
      <c r="I520" s="347"/>
      <c r="J520" s="366"/>
    </row>
    <row r="521" spans="2:10" x14ac:dyDescent="0.2">
      <c r="B521" s="361"/>
      <c r="C521" s="340" t="s">
        <v>273</v>
      </c>
      <c r="D521" s="297"/>
      <c r="E521" s="341"/>
      <c r="F521" s="298">
        <f>I331</f>
        <v>4351.84</v>
      </c>
      <c r="G521" s="341"/>
      <c r="H521" s="291"/>
      <c r="I521" s="346"/>
      <c r="J521" s="366"/>
    </row>
    <row r="522" spans="2:10" x14ac:dyDescent="0.2">
      <c r="B522" s="361"/>
      <c r="C522" s="340" t="s">
        <v>274</v>
      </c>
      <c r="D522" s="297"/>
      <c r="E522" s="341"/>
      <c r="F522" s="290">
        <f>I338</f>
        <v>4607</v>
      </c>
      <c r="G522" s="290">
        <f>F521+F522</f>
        <v>8958.84</v>
      </c>
      <c r="H522" s="291"/>
      <c r="I522" s="346"/>
      <c r="J522" s="366"/>
    </row>
    <row r="523" spans="2:10" x14ac:dyDescent="0.2">
      <c r="B523" s="361"/>
      <c r="C523" s="340"/>
      <c r="D523" s="297"/>
      <c r="E523" s="293"/>
      <c r="F523" s="343"/>
      <c r="G523" s="343">
        <f>G520-G522</f>
        <v>453073.99999999994</v>
      </c>
      <c r="H523" s="291"/>
      <c r="I523" s="346"/>
      <c r="J523" s="366"/>
    </row>
    <row r="524" spans="2:10" x14ac:dyDescent="0.2">
      <c r="B524" s="361"/>
      <c r="C524" s="340" t="s">
        <v>275</v>
      </c>
      <c r="D524" s="297"/>
      <c r="E524" s="293"/>
      <c r="F524" s="291"/>
      <c r="G524" s="290">
        <f>I345</f>
        <v>2699.24</v>
      </c>
      <c r="H524" s="291"/>
      <c r="I524" s="346"/>
      <c r="J524" s="366"/>
    </row>
    <row r="525" spans="2:10" x14ac:dyDescent="0.2">
      <c r="B525" s="361"/>
      <c r="C525" s="344" t="s">
        <v>276</v>
      </c>
      <c r="D525" s="345"/>
      <c r="E525" s="345"/>
      <c r="F525" s="301"/>
      <c r="G525" s="301"/>
      <c r="H525" s="301">
        <f>+G523+G524</f>
        <v>455773.23999999993</v>
      </c>
      <c r="I525" s="348"/>
      <c r="J525" s="366"/>
    </row>
    <row r="526" spans="2:10" x14ac:dyDescent="0.2">
      <c r="B526" s="361"/>
      <c r="C526" s="362"/>
      <c r="D526" s="362"/>
      <c r="E526" s="362"/>
      <c r="F526" s="365"/>
      <c r="G526" s="365"/>
      <c r="H526" s="365"/>
      <c r="I526" s="365"/>
      <c r="J526" s="366"/>
    </row>
    <row r="527" spans="2:10" x14ac:dyDescent="0.2">
      <c r="B527" s="361"/>
      <c r="C527" s="362" t="s">
        <v>277</v>
      </c>
      <c r="D527" s="362"/>
      <c r="E527" s="362"/>
      <c r="F527" s="363"/>
      <c r="G527" s="363"/>
      <c r="H527" s="364">
        <f>H518+H525</f>
        <v>524385.24</v>
      </c>
      <c r="I527" s="365"/>
      <c r="J527" s="366"/>
    </row>
    <row r="528" spans="2:10" x14ac:dyDescent="0.2">
      <c r="B528" s="361"/>
      <c r="C528" s="362" t="s">
        <v>278</v>
      </c>
      <c r="D528" s="362"/>
      <c r="E528" s="362"/>
      <c r="F528" s="363"/>
      <c r="G528" s="363"/>
      <c r="H528" s="369">
        <f>I503</f>
        <v>71824</v>
      </c>
      <c r="I528" s="365"/>
      <c r="J528" s="366"/>
    </row>
    <row r="529" spans="2:10" x14ac:dyDescent="0.2">
      <c r="B529" s="370"/>
      <c r="C529" s="367" t="s">
        <v>272</v>
      </c>
      <c r="D529" s="371"/>
      <c r="E529" s="371"/>
      <c r="F529" s="371"/>
      <c r="G529" s="371"/>
      <c r="H529" s="368"/>
      <c r="I529" s="368">
        <f>H527-H528</f>
        <v>452561.24</v>
      </c>
      <c r="J529" s="372"/>
    </row>
    <row r="530" spans="2:10" x14ac:dyDescent="0.2">
      <c r="C530" s="299"/>
      <c r="D530" s="300"/>
      <c r="E530" s="300"/>
      <c r="F530" s="300"/>
      <c r="G530" s="300"/>
      <c r="H530" s="295"/>
      <c r="I530" s="295"/>
    </row>
    <row r="531" spans="2:10" x14ac:dyDescent="0.2">
      <c r="C531" s="289" t="s">
        <v>279</v>
      </c>
      <c r="D531" s="289"/>
      <c r="E531" s="289"/>
      <c r="F531" s="289"/>
      <c r="G531" s="289"/>
      <c r="H531" s="290"/>
      <c r="I531" s="296">
        <f>I515-I529+0.4</f>
        <v>266024.67000000004</v>
      </c>
    </row>
    <row r="532" spans="2:10" x14ac:dyDescent="0.2">
      <c r="C532" s="289"/>
      <c r="D532" s="289"/>
      <c r="E532" s="289"/>
      <c r="F532" s="289"/>
      <c r="G532" s="289"/>
      <c r="H532" s="290"/>
      <c r="I532" s="291"/>
    </row>
    <row r="533" spans="2:10" x14ac:dyDescent="0.2">
      <c r="C533" s="289" t="s">
        <v>280</v>
      </c>
      <c r="D533" s="289"/>
      <c r="E533" s="289"/>
      <c r="F533" s="289"/>
      <c r="G533" s="289"/>
      <c r="H533" s="290"/>
      <c r="I533" s="290"/>
    </row>
    <row r="534" spans="2:10" x14ac:dyDescent="0.2">
      <c r="C534" s="297" t="str">
        <f t="shared" ref="C534:C545" si="17">+D615</f>
        <v>Salaires</v>
      </c>
      <c r="D534" s="297"/>
      <c r="E534" s="293"/>
      <c r="F534" s="293"/>
      <c r="G534" s="293"/>
      <c r="H534" s="291">
        <f>I364</f>
        <v>94201</v>
      </c>
      <c r="I534" s="290"/>
    </row>
    <row r="535" spans="2:10" x14ac:dyDescent="0.2">
      <c r="C535" s="297" t="str">
        <f t="shared" si="17"/>
        <v>Loyer</v>
      </c>
      <c r="D535" s="297"/>
      <c r="E535" s="293"/>
      <c r="F535" s="293"/>
      <c r="G535" s="293"/>
      <c r="H535" s="290">
        <f>I372</f>
        <v>28966.510000000002</v>
      </c>
      <c r="I535" s="290"/>
    </row>
    <row r="536" spans="2:10" x14ac:dyDescent="0.2">
      <c r="C536" s="297" t="str">
        <f t="shared" si="17"/>
        <v>Publicité</v>
      </c>
      <c r="D536" s="297"/>
      <c r="E536" s="293"/>
      <c r="F536" s="293"/>
      <c r="G536" s="293"/>
      <c r="H536" s="290">
        <f>I379</f>
        <v>22886.45</v>
      </c>
      <c r="I536" s="290"/>
    </row>
    <row r="537" spans="2:10" x14ac:dyDescent="0.2">
      <c r="C537" s="297" t="str">
        <f t="shared" si="17"/>
        <v>Frais de fournitures de magasin</v>
      </c>
      <c r="D537" s="297"/>
      <c r="E537" s="293"/>
      <c r="F537" s="293"/>
      <c r="G537" s="293"/>
      <c r="H537" s="290">
        <f>I386</f>
        <v>7393.73</v>
      </c>
      <c r="I537" s="290"/>
    </row>
    <row r="538" spans="2:10" x14ac:dyDescent="0.2">
      <c r="C538" s="297" t="str">
        <f t="shared" si="17"/>
        <v>Frais de livraison</v>
      </c>
      <c r="D538" s="297"/>
      <c r="E538" s="293"/>
      <c r="F538" s="293"/>
      <c r="G538" s="293"/>
      <c r="H538" s="290">
        <f>I392</f>
        <v>12725</v>
      </c>
      <c r="I538" s="290"/>
    </row>
    <row r="539" spans="2:10" x14ac:dyDescent="0.2">
      <c r="C539" s="297" t="str">
        <f t="shared" si="17"/>
        <v>Électricité</v>
      </c>
      <c r="D539" s="297"/>
      <c r="E539" s="293"/>
      <c r="F539" s="293"/>
      <c r="G539" s="293"/>
      <c r="H539" s="290">
        <f>I398</f>
        <v>2146</v>
      </c>
      <c r="I539" s="290"/>
    </row>
    <row r="540" spans="2:10" x14ac:dyDescent="0.2">
      <c r="C540" s="297" t="str">
        <f t="shared" si="17"/>
        <v>Assurance</v>
      </c>
      <c r="D540" s="297"/>
      <c r="E540" s="293"/>
      <c r="F540" s="293"/>
      <c r="G540" s="293"/>
      <c r="H540" s="290">
        <f>I404</f>
        <v>3355</v>
      </c>
      <c r="I540" s="290"/>
    </row>
    <row r="541" spans="2:10" x14ac:dyDescent="0.2">
      <c r="C541" s="297" t="str">
        <f t="shared" si="17"/>
        <v>Télécommunications</v>
      </c>
      <c r="D541" s="297"/>
      <c r="E541" s="293"/>
      <c r="F541" s="293"/>
      <c r="G541" s="293"/>
      <c r="H541" s="290">
        <f>I411</f>
        <v>1728.24</v>
      </c>
      <c r="I541" s="290"/>
    </row>
    <row r="542" spans="2:10" x14ac:dyDescent="0.2">
      <c r="C542" s="297" t="str">
        <f>+D623</f>
        <v>Charges d’intérêts</v>
      </c>
      <c r="D542" s="297"/>
      <c r="E542" s="293"/>
      <c r="F542" s="293"/>
      <c r="G542" s="293"/>
      <c r="H542" s="290">
        <f>I418</f>
        <v>1444</v>
      </c>
      <c r="I542" s="290"/>
    </row>
    <row r="543" spans="2:10" x14ac:dyDescent="0.2">
      <c r="C543" s="297" t="str">
        <f t="shared" si="17"/>
        <v>Amortissement – matériel roulant</v>
      </c>
      <c r="D543" s="297"/>
      <c r="E543" s="293"/>
      <c r="F543" s="293"/>
      <c r="G543" s="293"/>
      <c r="H543" s="290">
        <f>I424</f>
        <v>3300</v>
      </c>
      <c r="I543" s="290"/>
    </row>
    <row r="544" spans="2:10" x14ac:dyDescent="0.2">
      <c r="C544" s="297" t="str">
        <f t="shared" si="17"/>
        <v xml:space="preserve">Amortissement – équipement </v>
      </c>
      <c r="D544" s="297"/>
      <c r="E544" s="293"/>
      <c r="F544" s="293"/>
      <c r="G544" s="293"/>
      <c r="H544" s="290">
        <f>I430</f>
        <v>3500</v>
      </c>
      <c r="I544" s="290"/>
    </row>
    <row r="545" spans="3:9" x14ac:dyDescent="0.2">
      <c r="C545" s="297" t="str">
        <f t="shared" si="17"/>
        <v>Amortissement – ameublement de bureau</v>
      </c>
      <c r="D545" s="297"/>
      <c r="E545" s="293"/>
      <c r="F545" s="293"/>
      <c r="G545" s="293"/>
      <c r="H545" s="294">
        <f>I436</f>
        <v>432</v>
      </c>
      <c r="I545" s="294" t="s">
        <v>330</v>
      </c>
    </row>
    <row r="546" spans="3:9" x14ac:dyDescent="0.2">
      <c r="C546" s="299" t="s">
        <v>472</v>
      </c>
      <c r="D546" s="299"/>
      <c r="E546" s="300"/>
      <c r="F546" s="300"/>
      <c r="G546" s="300"/>
      <c r="H546" s="295"/>
      <c r="I546" s="295">
        <f>+SUM(H534:H545)</f>
        <v>182077.93000000002</v>
      </c>
    </row>
    <row r="547" spans="3:9" x14ac:dyDescent="0.2">
      <c r="C547" s="297"/>
      <c r="D547" s="297"/>
      <c r="E547" s="293"/>
      <c r="F547" s="293"/>
      <c r="G547" s="293"/>
      <c r="H547" s="290"/>
      <c r="I547" s="290"/>
    </row>
    <row r="548" spans="3:9" ht="17" thickBot="1" x14ac:dyDescent="0.25">
      <c r="C548" s="289" t="s">
        <v>281</v>
      </c>
      <c r="D548" s="289"/>
      <c r="E548" s="289"/>
      <c r="F548" s="289"/>
      <c r="G548" s="289"/>
      <c r="H548" s="292"/>
      <c r="I548" s="302">
        <f>+I531-I546</f>
        <v>83946.74000000002</v>
      </c>
    </row>
    <row r="549" spans="3:9" ht="17" thickTop="1" x14ac:dyDescent="0.2">
      <c r="C549" s="20"/>
      <c r="D549" s="20"/>
      <c r="E549" s="20"/>
      <c r="F549" s="20"/>
      <c r="G549" s="20"/>
      <c r="H549" s="20"/>
      <c r="I549" s="20"/>
    </row>
    <row r="550" spans="3:9" x14ac:dyDescent="0.2">
      <c r="C550" s="429" t="str">
        <f>+C509</f>
        <v>QUINCAILLERIE MAISONNEUVE</v>
      </c>
      <c r="D550" s="429"/>
      <c r="E550" s="429"/>
      <c r="F550" s="429"/>
      <c r="G550" s="429"/>
      <c r="H550" s="429"/>
      <c r="I550" s="20"/>
    </row>
    <row r="551" spans="3:9" x14ac:dyDescent="0.2">
      <c r="C551" s="429" t="s">
        <v>282</v>
      </c>
      <c r="D551" s="429"/>
      <c r="E551" s="429"/>
      <c r="F551" s="429"/>
      <c r="G551" s="429"/>
      <c r="H551" s="429"/>
      <c r="I551" s="20"/>
    </row>
    <row r="552" spans="3:9" x14ac:dyDescent="0.2">
      <c r="C552" s="429" t="str">
        <f>+C511</f>
        <v>pour l’exercice terminé le 31 décembre 20X5</v>
      </c>
      <c r="D552" s="429"/>
      <c r="E552" s="429"/>
      <c r="F552" s="429"/>
      <c r="G552" s="429"/>
      <c r="H552" s="429"/>
      <c r="I552" s="20"/>
    </row>
    <row r="553" spans="3:9" ht="17" x14ac:dyDescent="0.2">
      <c r="C553" s="461" t="s">
        <v>283</v>
      </c>
      <c r="D553" s="461"/>
      <c r="E553" s="461"/>
      <c r="F553" s="303"/>
      <c r="G553" s="303"/>
      <c r="H553" s="304">
        <f>I269</f>
        <v>31959</v>
      </c>
      <c r="I553" s="20"/>
    </row>
    <row r="554" spans="3:9" x14ac:dyDescent="0.2">
      <c r="C554" s="462" t="s">
        <v>284</v>
      </c>
      <c r="D554" s="462"/>
      <c r="E554" s="462"/>
      <c r="F554" s="305"/>
      <c r="G554" s="305">
        <f>I548</f>
        <v>83946.74000000002</v>
      </c>
      <c r="H554" s="304"/>
      <c r="I554" s="20"/>
    </row>
    <row r="555" spans="3:9" x14ac:dyDescent="0.2">
      <c r="C555" s="461" t="s">
        <v>285</v>
      </c>
      <c r="D555" s="461"/>
      <c r="E555" s="461"/>
      <c r="F555" s="306"/>
      <c r="G555" s="307">
        <f>I277</f>
        <v>13000</v>
      </c>
      <c r="H555" s="304"/>
      <c r="I555" s="20"/>
    </row>
    <row r="556" spans="3:9" x14ac:dyDescent="0.2">
      <c r="C556" s="461"/>
      <c r="D556" s="461"/>
      <c r="E556" s="461"/>
      <c r="F556" s="304"/>
      <c r="G556" s="304">
        <f>SUM(G554:G555)</f>
        <v>96946.74000000002</v>
      </c>
      <c r="H556" s="304"/>
      <c r="I556" s="20"/>
    </row>
    <row r="557" spans="3:9" x14ac:dyDescent="0.2">
      <c r="C557" s="461" t="s">
        <v>286</v>
      </c>
      <c r="D557" s="461"/>
      <c r="E557" s="461"/>
      <c r="F557" s="306"/>
      <c r="G557" s="307">
        <f>I284</f>
        <v>36100</v>
      </c>
      <c r="H557" s="307">
        <f>+G556-G557</f>
        <v>60846.74000000002</v>
      </c>
      <c r="I557" s="20"/>
    </row>
    <row r="558" spans="3:9" ht="17" thickBot="1" x14ac:dyDescent="0.25">
      <c r="C558" s="462" t="s">
        <v>287</v>
      </c>
      <c r="D558" s="462"/>
      <c r="E558" s="462"/>
      <c r="F558" s="308"/>
      <c r="G558" s="308"/>
      <c r="H558" s="309">
        <f>+H553+H557</f>
        <v>92805.74000000002</v>
      </c>
      <c r="I558" s="20"/>
    </row>
    <row r="559" spans="3:9" ht="17" thickTop="1" x14ac:dyDescent="0.2">
      <c r="C559" s="21"/>
      <c r="D559" s="21"/>
      <c r="E559" s="21"/>
      <c r="F559" s="20"/>
      <c r="G559" s="20"/>
      <c r="H559" s="20"/>
      <c r="I559" s="20"/>
    </row>
    <row r="560" spans="3:9" ht="15.75" customHeight="1" x14ac:dyDescent="0.2">
      <c r="C560" s="463" t="str">
        <f>+C550</f>
        <v>QUINCAILLERIE MAISONNEUVE</v>
      </c>
      <c r="D560" s="463"/>
      <c r="E560" s="463"/>
      <c r="F560" s="463"/>
      <c r="G560" s="463"/>
      <c r="H560" s="463"/>
      <c r="I560" s="22"/>
    </row>
    <row r="561" spans="3:9" x14ac:dyDescent="0.2">
      <c r="C561" s="463" t="s">
        <v>288</v>
      </c>
      <c r="D561" s="463"/>
      <c r="E561" s="463"/>
      <c r="F561" s="463"/>
      <c r="G561" s="463"/>
      <c r="H561" s="463"/>
      <c r="I561" s="22"/>
    </row>
    <row r="562" spans="3:9" ht="15.75" customHeight="1" x14ac:dyDescent="0.2">
      <c r="C562" s="463" t="s">
        <v>289</v>
      </c>
      <c r="D562" s="463"/>
      <c r="E562" s="463"/>
      <c r="F562" s="463"/>
      <c r="G562" s="463"/>
      <c r="H562" s="463"/>
      <c r="I562" s="22"/>
    </row>
    <row r="563" spans="3:9" x14ac:dyDescent="0.2">
      <c r="C563" s="457" t="s">
        <v>290</v>
      </c>
      <c r="D563" s="457"/>
      <c r="E563" s="457"/>
      <c r="F563" s="457"/>
      <c r="G563" s="457"/>
      <c r="H563" s="310"/>
      <c r="I563" s="22"/>
    </row>
    <row r="564" spans="3:9" x14ac:dyDescent="0.2">
      <c r="C564" s="311" t="s">
        <v>291</v>
      </c>
      <c r="D564" s="312"/>
      <c r="E564" s="312"/>
      <c r="F564" s="313"/>
      <c r="G564" s="313"/>
      <c r="H564" s="313"/>
      <c r="I564" s="22"/>
    </row>
    <row r="565" spans="3:9" x14ac:dyDescent="0.2">
      <c r="C565" s="314" t="s">
        <v>292</v>
      </c>
      <c r="D565" s="315"/>
      <c r="E565" s="315"/>
      <c r="F565" s="291"/>
      <c r="G565" s="291">
        <f>I138</f>
        <v>37397.11</v>
      </c>
      <c r="H565" s="316"/>
      <c r="I565" s="22"/>
    </row>
    <row r="566" spans="3:9" x14ac:dyDescent="0.2">
      <c r="C566" s="314" t="s">
        <v>150</v>
      </c>
      <c r="D566" s="314"/>
      <c r="E566" s="315"/>
      <c r="F566" s="303"/>
      <c r="G566" s="303">
        <f>I145</f>
        <v>12124.960000000001</v>
      </c>
      <c r="H566" s="317"/>
      <c r="I566" s="22"/>
    </row>
    <row r="567" spans="3:9" x14ac:dyDescent="0.2">
      <c r="C567" s="314" t="s">
        <v>156</v>
      </c>
      <c r="D567" s="314"/>
      <c r="E567" s="315"/>
      <c r="F567" s="303"/>
      <c r="G567" s="303">
        <f>I168</f>
        <v>71824</v>
      </c>
      <c r="H567" s="317"/>
      <c r="I567" s="22"/>
    </row>
    <row r="568" spans="3:9" x14ac:dyDescent="0.2">
      <c r="C568" s="314" t="s">
        <v>65</v>
      </c>
      <c r="D568" s="314"/>
      <c r="E568" s="315"/>
      <c r="F568" s="303"/>
      <c r="G568" s="303">
        <f>I175</f>
        <v>2045</v>
      </c>
      <c r="H568" s="317"/>
      <c r="I568" s="22"/>
    </row>
    <row r="569" spans="3:9" x14ac:dyDescent="0.2">
      <c r="C569" s="314" t="s">
        <v>85</v>
      </c>
      <c r="D569" s="314"/>
      <c r="E569" s="315"/>
      <c r="F569" s="303"/>
      <c r="G569" s="318">
        <f>I182</f>
        <v>2750</v>
      </c>
      <c r="H569" s="317"/>
      <c r="I569" s="22"/>
    </row>
    <row r="570" spans="3:9" x14ac:dyDescent="0.2">
      <c r="C570" s="311" t="s">
        <v>293</v>
      </c>
      <c r="D570" s="311"/>
      <c r="E570" s="312"/>
      <c r="F570" s="319"/>
      <c r="G570" s="319"/>
      <c r="H570" s="296">
        <f>SUM(G565:G569)</f>
        <v>126141.07</v>
      </c>
      <c r="I570" s="22"/>
    </row>
    <row r="571" spans="3:9" x14ac:dyDescent="0.2">
      <c r="C571" s="311"/>
      <c r="D571" s="311"/>
      <c r="E571" s="312"/>
      <c r="F571" s="319"/>
      <c r="G571" s="319"/>
      <c r="H571" s="296"/>
      <c r="I571" s="22"/>
    </row>
    <row r="572" spans="3:9" x14ac:dyDescent="0.2">
      <c r="C572" s="311" t="s">
        <v>294</v>
      </c>
      <c r="D572" s="312"/>
      <c r="E572" s="312"/>
      <c r="F572" s="317"/>
      <c r="G572" s="317"/>
      <c r="H572" s="317"/>
      <c r="I572" s="22"/>
    </row>
    <row r="573" spans="3:9" x14ac:dyDescent="0.2">
      <c r="C573" s="314" t="s">
        <v>162</v>
      </c>
      <c r="D573" s="314"/>
      <c r="E573" s="315"/>
      <c r="F573" s="291">
        <f>I187</f>
        <v>20571</v>
      </c>
      <c r="G573" s="317"/>
      <c r="H573" s="317"/>
      <c r="I573" s="22"/>
    </row>
    <row r="574" spans="3:9" x14ac:dyDescent="0.2">
      <c r="C574" s="314" t="s">
        <v>295</v>
      </c>
      <c r="D574" s="314"/>
      <c r="E574" s="315"/>
      <c r="F574" s="318">
        <f>I193</f>
        <v>10890</v>
      </c>
      <c r="G574" s="291">
        <f>F573-F574</f>
        <v>9681</v>
      </c>
      <c r="H574" s="317"/>
      <c r="I574" s="22"/>
    </row>
    <row r="575" spans="3:9" x14ac:dyDescent="0.2">
      <c r="C575" s="314" t="s">
        <v>296</v>
      </c>
      <c r="D575" s="314"/>
      <c r="E575" s="315"/>
      <c r="F575" s="291">
        <f>I198</f>
        <v>36823</v>
      </c>
      <c r="G575" s="303"/>
      <c r="H575" s="317"/>
      <c r="I575" s="22"/>
    </row>
    <row r="576" spans="3:9" x14ac:dyDescent="0.2">
      <c r="C576" s="314" t="s">
        <v>295</v>
      </c>
      <c r="D576" s="314"/>
      <c r="E576" s="315"/>
      <c r="F576" s="318">
        <f>I204</f>
        <v>12250</v>
      </c>
      <c r="G576" s="303">
        <f>F575-F576</f>
        <v>24573</v>
      </c>
      <c r="H576" s="317"/>
      <c r="I576" s="22"/>
    </row>
    <row r="577" spans="3:9" x14ac:dyDescent="0.2">
      <c r="C577" s="314" t="s">
        <v>170</v>
      </c>
      <c r="D577" s="314"/>
      <c r="E577" s="315"/>
      <c r="F577" s="291">
        <f>I209</f>
        <v>4820</v>
      </c>
      <c r="G577" s="303"/>
      <c r="H577" s="317"/>
      <c r="I577" s="22"/>
    </row>
    <row r="578" spans="3:9" x14ac:dyDescent="0.2">
      <c r="C578" s="314" t="s">
        <v>295</v>
      </c>
      <c r="D578" s="314"/>
      <c r="E578" s="315"/>
      <c r="F578" s="318">
        <f>I215</f>
        <v>1512</v>
      </c>
      <c r="G578" s="318">
        <f>F577-F578</f>
        <v>3308</v>
      </c>
      <c r="H578" s="317"/>
      <c r="I578" s="22"/>
    </row>
    <row r="579" spans="3:9" x14ac:dyDescent="0.2">
      <c r="C579" s="311" t="s">
        <v>297</v>
      </c>
      <c r="D579" s="311"/>
      <c r="E579" s="312"/>
      <c r="F579" s="320"/>
      <c r="G579" s="320"/>
      <c r="H579" s="321">
        <f>SUM(G574:G578)</f>
        <v>37562</v>
      </c>
      <c r="I579" s="22"/>
    </row>
    <row r="580" spans="3:9" x14ac:dyDescent="0.2">
      <c r="C580" s="314"/>
      <c r="D580" s="314"/>
      <c r="E580" s="312"/>
      <c r="F580" s="322"/>
      <c r="G580" s="322"/>
      <c r="H580" s="303"/>
      <c r="I580" s="22"/>
    </row>
    <row r="581" spans="3:9" ht="17" thickBot="1" x14ac:dyDescent="0.25">
      <c r="C581" s="314" t="s">
        <v>298</v>
      </c>
      <c r="D581" s="323"/>
      <c r="E581" s="323"/>
      <c r="F581" s="322"/>
      <c r="G581" s="322"/>
      <c r="H581" s="324">
        <f>SUM(H570:H579)</f>
        <v>163703.07</v>
      </c>
      <c r="I581" s="22"/>
    </row>
    <row r="582" spans="3:9" ht="17" thickTop="1" x14ac:dyDescent="0.2">
      <c r="C582" s="457" t="s">
        <v>299</v>
      </c>
      <c r="D582" s="457"/>
      <c r="E582" s="457"/>
      <c r="F582" s="457"/>
      <c r="G582" s="457"/>
      <c r="H582" s="310"/>
      <c r="I582" s="22"/>
    </row>
    <row r="583" spans="3:9" x14ac:dyDescent="0.2">
      <c r="C583" s="311" t="s">
        <v>300</v>
      </c>
      <c r="D583" s="312"/>
      <c r="E583" s="312"/>
      <c r="F583" s="312"/>
      <c r="G583" s="323"/>
      <c r="H583" s="310"/>
      <c r="I583" s="22"/>
    </row>
    <row r="584" spans="3:9" x14ac:dyDescent="0.2">
      <c r="C584" s="314" t="s">
        <v>47</v>
      </c>
      <c r="D584" s="314"/>
      <c r="E584" s="315"/>
      <c r="F584" s="291"/>
      <c r="G584" s="291">
        <f>I224</f>
        <v>12500</v>
      </c>
      <c r="H584" s="325"/>
      <c r="I584" s="23"/>
    </row>
    <row r="585" spans="3:9" x14ac:dyDescent="0.2">
      <c r="C585" s="314" t="s">
        <v>175</v>
      </c>
      <c r="D585" s="314"/>
      <c r="E585" s="315"/>
      <c r="F585" s="303"/>
      <c r="G585" s="303">
        <f>I231</f>
        <v>53833.560000000012</v>
      </c>
      <c r="H585" s="325"/>
      <c r="I585" s="22"/>
    </row>
    <row r="586" spans="3:9" x14ac:dyDescent="0.2">
      <c r="C586" s="314" t="s">
        <v>301</v>
      </c>
      <c r="D586" s="314"/>
      <c r="E586" s="315"/>
      <c r="F586" s="303"/>
      <c r="G586" s="303">
        <f>I239+I247-I153-I161-1.4</f>
        <v>849.31999999999937</v>
      </c>
      <c r="H586" s="325"/>
      <c r="I586" s="22"/>
    </row>
    <row r="587" spans="3:9" x14ac:dyDescent="0.2">
      <c r="C587" s="314" t="str">
        <f>+C249</f>
        <v>Salaires à payer</v>
      </c>
      <c r="D587" s="314"/>
      <c r="E587" s="315"/>
      <c r="F587" s="303"/>
      <c r="G587" s="303">
        <f>+I252</f>
        <v>1020</v>
      </c>
      <c r="H587" s="325"/>
      <c r="I587" s="22"/>
    </row>
    <row r="588" spans="3:9" x14ac:dyDescent="0.2">
      <c r="C588" s="314" t="str">
        <f>+C254</f>
        <v>Intérêts à payer</v>
      </c>
      <c r="D588" s="314"/>
      <c r="E588" s="315"/>
      <c r="F588" s="303"/>
      <c r="G588" s="303">
        <f>+I257</f>
        <v>127</v>
      </c>
      <c r="H588" s="325"/>
      <c r="I588" s="22"/>
    </row>
    <row r="589" spans="3:9" x14ac:dyDescent="0.2">
      <c r="C589" s="314" t="str">
        <f>+C259</f>
        <v>Loyer à payer</v>
      </c>
      <c r="D589" s="314"/>
      <c r="E589" s="315"/>
      <c r="F589" s="303"/>
      <c r="G589" s="318">
        <f>+I262</f>
        <v>2566.5100000000002</v>
      </c>
      <c r="H589" s="325"/>
      <c r="I589" s="22"/>
    </row>
    <row r="590" spans="3:9" x14ac:dyDescent="0.2">
      <c r="C590" s="311" t="s">
        <v>302</v>
      </c>
      <c r="D590" s="312"/>
      <c r="E590" s="312"/>
      <c r="F590" s="326"/>
      <c r="G590" s="326"/>
      <c r="H590" s="296">
        <f>SUM(G584:G589)+0.4</f>
        <v>70896.789999999994</v>
      </c>
      <c r="I590" s="22"/>
    </row>
    <row r="591" spans="3:9" x14ac:dyDescent="0.2">
      <c r="C591" s="311"/>
      <c r="D591" s="312"/>
      <c r="E591" s="312"/>
      <c r="F591" s="326"/>
      <c r="G591" s="326"/>
      <c r="H591" s="296"/>
      <c r="I591" s="22"/>
    </row>
    <row r="592" spans="3:9" x14ac:dyDescent="0.2">
      <c r="C592" s="458" t="s">
        <v>303</v>
      </c>
      <c r="D592" s="458"/>
      <c r="E592" s="458"/>
      <c r="F592" s="458"/>
      <c r="G592" s="458"/>
      <c r="H592" s="310"/>
      <c r="I592" s="22"/>
    </row>
    <row r="593" spans="3:10" x14ac:dyDescent="0.2">
      <c r="C593" s="311" t="s">
        <v>304</v>
      </c>
      <c r="D593" s="327"/>
      <c r="E593" s="327"/>
      <c r="F593" s="308"/>
      <c r="G593" s="308"/>
      <c r="H593" s="308">
        <f>+H558</f>
        <v>92805.74000000002</v>
      </c>
      <c r="I593" s="22"/>
    </row>
    <row r="594" spans="3:10" x14ac:dyDescent="0.2">
      <c r="C594" s="314"/>
      <c r="D594" s="315"/>
      <c r="E594" s="315"/>
      <c r="F594" s="303"/>
      <c r="G594" s="303"/>
      <c r="H594" s="303"/>
      <c r="I594" s="22"/>
    </row>
    <row r="595" spans="3:10" ht="17" thickBot="1" x14ac:dyDescent="0.25">
      <c r="C595" s="311" t="s">
        <v>305</v>
      </c>
      <c r="D595" s="311"/>
      <c r="E595" s="311"/>
      <c r="F595" s="325"/>
      <c r="G595" s="305"/>
      <c r="H595" s="309">
        <f>+H590+H593</f>
        <v>163702.53000000003</v>
      </c>
      <c r="I595" s="22"/>
    </row>
    <row r="596" spans="3:10" ht="6" customHeight="1" thickTop="1" x14ac:dyDescent="0.2">
      <c r="C596" s="24"/>
      <c r="D596" s="24"/>
      <c r="E596" s="24"/>
      <c r="F596" s="25"/>
      <c r="G596" s="26"/>
      <c r="H596" s="26"/>
      <c r="I596" s="27"/>
    </row>
    <row r="597" spans="3:10" ht="45" customHeight="1" x14ac:dyDescent="0.2">
      <c r="C597" s="459" t="s">
        <v>306</v>
      </c>
      <c r="D597" s="459"/>
      <c r="E597" s="459"/>
      <c r="F597" s="459"/>
      <c r="G597" s="459"/>
      <c r="H597" s="459"/>
      <c r="I597" s="20"/>
    </row>
    <row r="598" spans="3:10" x14ac:dyDescent="0.2">
      <c r="C598" s="15" t="s">
        <v>307</v>
      </c>
      <c r="D598" s="4"/>
      <c r="E598" s="4"/>
      <c r="F598" s="4"/>
      <c r="G598" s="4"/>
      <c r="H598" s="5"/>
      <c r="I598" s="4"/>
    </row>
    <row r="599" spans="3:10" x14ac:dyDescent="0.2">
      <c r="C599" s="447" t="s">
        <v>470</v>
      </c>
      <c r="D599" s="447"/>
      <c r="E599" s="447"/>
      <c r="F599" s="447"/>
      <c r="G599" s="447"/>
      <c r="H599" s="447"/>
      <c r="I599" s="447"/>
      <c r="J599" s="7" t="s">
        <v>5</v>
      </c>
    </row>
    <row r="600" spans="3:10" ht="32" x14ac:dyDescent="0.2">
      <c r="C600" s="266" t="s">
        <v>6</v>
      </c>
      <c r="D600" s="448" t="s">
        <v>245</v>
      </c>
      <c r="E600" s="449"/>
      <c r="F600" s="449"/>
      <c r="G600" s="460"/>
      <c r="H600" s="267" t="s">
        <v>246</v>
      </c>
      <c r="I600" s="268" t="s">
        <v>38</v>
      </c>
      <c r="J600" s="268" t="s">
        <v>39</v>
      </c>
    </row>
    <row r="601" spans="3:10" x14ac:dyDescent="0.2">
      <c r="C601" s="269" t="s">
        <v>15</v>
      </c>
      <c r="D601" s="270"/>
      <c r="E601" s="270"/>
      <c r="F601" s="270"/>
      <c r="G601" s="270"/>
      <c r="H601" s="271"/>
      <c r="I601" s="272"/>
      <c r="J601" s="272"/>
    </row>
    <row r="602" spans="3:10" x14ac:dyDescent="0.2">
      <c r="C602" s="273" t="s">
        <v>48</v>
      </c>
      <c r="D602" s="274" t="s">
        <v>191</v>
      </c>
      <c r="E602" s="275"/>
      <c r="F602" s="275"/>
      <c r="G602" s="276"/>
      <c r="H602" s="277">
        <v>4500</v>
      </c>
      <c r="I602" s="278">
        <f>I294</f>
        <v>724162.74</v>
      </c>
      <c r="J602" s="278"/>
    </row>
    <row r="603" spans="3:10" x14ac:dyDescent="0.2">
      <c r="C603" s="273"/>
      <c r="D603" s="274" t="s">
        <v>201</v>
      </c>
      <c r="E603" s="275"/>
      <c r="F603" s="275"/>
      <c r="G603" s="276"/>
      <c r="H603" s="277">
        <v>5110</v>
      </c>
      <c r="I603" s="278">
        <f>G332</f>
        <v>4351.84</v>
      </c>
      <c r="J603" s="278"/>
    </row>
    <row r="604" spans="3:10" x14ac:dyDescent="0.2">
      <c r="C604" s="273"/>
      <c r="D604" s="274" t="s">
        <v>203</v>
      </c>
      <c r="E604" s="275"/>
      <c r="F604" s="275"/>
      <c r="G604" s="276"/>
      <c r="H604" s="277">
        <v>5120</v>
      </c>
      <c r="I604" s="278">
        <f>G339</f>
        <v>4607</v>
      </c>
      <c r="J604" s="278"/>
    </row>
    <row r="605" spans="3:10" x14ac:dyDescent="0.2">
      <c r="C605" s="273"/>
      <c r="D605" s="274" t="s">
        <v>206</v>
      </c>
      <c r="E605" s="275"/>
      <c r="F605" s="275"/>
      <c r="G605" s="276"/>
      <c r="H605" s="277">
        <v>5150</v>
      </c>
      <c r="I605" s="278">
        <f>G352</f>
        <v>71824</v>
      </c>
      <c r="J605" s="278"/>
    </row>
    <row r="606" spans="3:10" x14ac:dyDescent="0.2">
      <c r="C606" s="279"/>
      <c r="D606" s="441" t="s">
        <v>308</v>
      </c>
      <c r="E606" s="442" t="s">
        <v>308</v>
      </c>
      <c r="F606" s="442"/>
      <c r="G606" s="443" t="s">
        <v>308</v>
      </c>
      <c r="H606" s="277">
        <v>5999</v>
      </c>
      <c r="I606" s="278"/>
      <c r="J606" s="278">
        <f>SUM(I602:I605)</f>
        <v>804945.58</v>
      </c>
    </row>
    <row r="607" spans="3:10" ht="15.75" customHeight="1" x14ac:dyDescent="0.2">
      <c r="C607" s="279"/>
      <c r="D607" s="454" t="s">
        <v>309</v>
      </c>
      <c r="E607" s="455" t="s">
        <v>310</v>
      </c>
      <c r="F607" s="455"/>
      <c r="G607" s="456" t="s">
        <v>310</v>
      </c>
      <c r="H607" s="277"/>
      <c r="I607" s="278"/>
      <c r="J607" s="278"/>
    </row>
    <row r="608" spans="3:10" x14ac:dyDescent="0.2">
      <c r="C608" s="279"/>
      <c r="D608" s="454"/>
      <c r="E608" s="455"/>
      <c r="F608" s="455"/>
      <c r="G608" s="456"/>
      <c r="H608" s="277"/>
      <c r="I608" s="278"/>
      <c r="J608" s="278"/>
    </row>
    <row r="609" spans="3:10" x14ac:dyDescent="0.2">
      <c r="C609" s="273" t="s">
        <v>48</v>
      </c>
      <c r="D609" s="450" t="str">
        <f>+D606</f>
        <v>Sommaire des résultats</v>
      </c>
      <c r="E609" s="451"/>
      <c r="F609" s="451"/>
      <c r="G609" s="452"/>
      <c r="H609" s="277">
        <f>+H606</f>
        <v>5999</v>
      </c>
      <c r="I609" s="278">
        <f>SUM(J610:J626)</f>
        <v>720999.29999999993</v>
      </c>
      <c r="J609" s="278"/>
    </row>
    <row r="610" spans="3:10" x14ac:dyDescent="0.2">
      <c r="C610" s="279"/>
      <c r="D610" s="441" t="s">
        <v>193</v>
      </c>
      <c r="E610" s="442" t="s">
        <v>311</v>
      </c>
      <c r="F610" s="442"/>
      <c r="G610" s="443" t="s">
        <v>311</v>
      </c>
      <c r="H610" s="277">
        <v>4510</v>
      </c>
      <c r="I610" s="278"/>
      <c r="J610" s="278">
        <f>H302</f>
        <v>3491.29</v>
      </c>
    </row>
    <row r="611" spans="3:10" x14ac:dyDescent="0.2">
      <c r="C611" s="279"/>
      <c r="D611" s="441" t="s">
        <v>195</v>
      </c>
      <c r="E611" s="442" t="s">
        <v>312</v>
      </c>
      <c r="F611" s="442"/>
      <c r="G611" s="443" t="s">
        <v>312</v>
      </c>
      <c r="H611" s="277">
        <v>4520</v>
      </c>
      <c r="I611" s="278"/>
      <c r="J611" s="278">
        <f>H309</f>
        <v>2086</v>
      </c>
    </row>
    <row r="612" spans="3:10" x14ac:dyDescent="0.2">
      <c r="C612" s="279"/>
      <c r="D612" s="441" t="s">
        <v>197</v>
      </c>
      <c r="E612" s="442" t="s">
        <v>92</v>
      </c>
      <c r="F612" s="442"/>
      <c r="G612" s="443" t="s">
        <v>92</v>
      </c>
      <c r="H612" s="277">
        <v>5010</v>
      </c>
      <c r="I612" s="278"/>
      <c r="J612" s="278">
        <f>I499</f>
        <v>68612</v>
      </c>
    </row>
    <row r="613" spans="3:10" x14ac:dyDescent="0.2">
      <c r="C613" s="279"/>
      <c r="D613" s="441" t="s">
        <v>199</v>
      </c>
      <c r="E613" s="442" t="s">
        <v>92</v>
      </c>
      <c r="F613" s="442"/>
      <c r="G613" s="443" t="s">
        <v>92</v>
      </c>
      <c r="H613" s="277">
        <v>5100</v>
      </c>
      <c r="I613" s="278"/>
      <c r="J613" s="278">
        <f>H325</f>
        <v>462032.83999999997</v>
      </c>
    </row>
    <row r="614" spans="3:10" x14ac:dyDescent="0.2">
      <c r="C614" s="279"/>
      <c r="D614" s="441" t="s">
        <v>97</v>
      </c>
      <c r="E614" s="442" t="s">
        <v>92</v>
      </c>
      <c r="F614" s="442"/>
      <c r="G614" s="443" t="s">
        <v>92</v>
      </c>
      <c r="H614" s="277">
        <v>5130</v>
      </c>
      <c r="I614" s="278"/>
      <c r="J614" s="278">
        <f>H346</f>
        <v>2699.24</v>
      </c>
    </row>
    <row r="615" spans="3:10" x14ac:dyDescent="0.2">
      <c r="C615" s="279"/>
      <c r="D615" s="441" t="s">
        <v>92</v>
      </c>
      <c r="E615" s="442" t="s">
        <v>92</v>
      </c>
      <c r="F615" s="442"/>
      <c r="G615" s="443" t="s">
        <v>92</v>
      </c>
      <c r="H615" s="277">
        <v>5300</v>
      </c>
      <c r="I615" s="278"/>
      <c r="J615" s="278">
        <f>H365</f>
        <v>94201</v>
      </c>
    </row>
    <row r="616" spans="3:10" x14ac:dyDescent="0.2">
      <c r="C616" s="279"/>
      <c r="D616" s="441" t="s">
        <v>82</v>
      </c>
      <c r="E616" s="442" t="s">
        <v>82</v>
      </c>
      <c r="F616" s="442"/>
      <c r="G616" s="443" t="s">
        <v>82</v>
      </c>
      <c r="H616" s="277">
        <v>5410</v>
      </c>
      <c r="I616" s="278"/>
      <c r="J616" s="278">
        <f>H373</f>
        <v>28966.510000000002</v>
      </c>
    </row>
    <row r="617" spans="3:10" x14ac:dyDescent="0.2">
      <c r="C617" s="279"/>
      <c r="D617" s="441" t="s">
        <v>107</v>
      </c>
      <c r="E617" s="442" t="s">
        <v>107</v>
      </c>
      <c r="F617" s="442"/>
      <c r="G617" s="443" t="s">
        <v>107</v>
      </c>
      <c r="H617" s="277">
        <v>5420</v>
      </c>
      <c r="I617" s="278"/>
      <c r="J617" s="278">
        <f>H380</f>
        <v>22886.45</v>
      </c>
    </row>
    <row r="618" spans="3:10" x14ac:dyDescent="0.2">
      <c r="C618" s="279"/>
      <c r="D618" s="441" t="s">
        <v>211</v>
      </c>
      <c r="E618" s="442" t="s">
        <v>313</v>
      </c>
      <c r="F618" s="442"/>
      <c r="G618" s="443" t="s">
        <v>313</v>
      </c>
      <c r="H618" s="277">
        <v>5530</v>
      </c>
      <c r="I618" s="278"/>
      <c r="J618" s="278">
        <f>H387</f>
        <v>7393.73</v>
      </c>
    </row>
    <row r="619" spans="3:10" x14ac:dyDescent="0.2">
      <c r="C619" s="279"/>
      <c r="D619" s="441" t="s">
        <v>213</v>
      </c>
      <c r="E619" s="442" t="s">
        <v>314</v>
      </c>
      <c r="F619" s="442"/>
      <c r="G619" s="443" t="s">
        <v>314</v>
      </c>
      <c r="H619" s="277">
        <v>5700</v>
      </c>
      <c r="I619" s="278"/>
      <c r="J619" s="278">
        <f>H393</f>
        <v>12725</v>
      </c>
    </row>
    <row r="620" spans="3:10" x14ac:dyDescent="0.2">
      <c r="C620" s="279"/>
      <c r="D620" s="441" t="s">
        <v>215</v>
      </c>
      <c r="E620" s="442" t="s">
        <v>215</v>
      </c>
      <c r="F620" s="442"/>
      <c r="G620" s="443" t="s">
        <v>215</v>
      </c>
      <c r="H620" s="277">
        <v>5730</v>
      </c>
      <c r="I620" s="278"/>
      <c r="J620" s="278">
        <f>H399</f>
        <v>2146</v>
      </c>
    </row>
    <row r="621" spans="3:10" x14ac:dyDescent="0.2">
      <c r="C621" s="279"/>
      <c r="D621" s="441" t="s">
        <v>217</v>
      </c>
      <c r="E621" s="442" t="s">
        <v>217</v>
      </c>
      <c r="F621" s="442"/>
      <c r="G621" s="443" t="s">
        <v>217</v>
      </c>
      <c r="H621" s="277">
        <v>5740</v>
      </c>
      <c r="I621" s="278"/>
      <c r="J621" s="278">
        <f>H405</f>
        <v>3355</v>
      </c>
    </row>
    <row r="622" spans="3:10" x14ac:dyDescent="0.2">
      <c r="C622" s="279"/>
      <c r="D622" s="441" t="s">
        <v>119</v>
      </c>
      <c r="E622" s="442" t="s">
        <v>119</v>
      </c>
      <c r="F622" s="442"/>
      <c r="G622" s="443" t="s">
        <v>119</v>
      </c>
      <c r="H622" s="277">
        <v>5750</v>
      </c>
      <c r="I622" s="278"/>
      <c r="J622" s="278">
        <f>H412</f>
        <v>1728.24</v>
      </c>
    </row>
    <row r="623" spans="3:10" x14ac:dyDescent="0.2">
      <c r="C623" s="279"/>
      <c r="D623" s="441" t="s">
        <v>220</v>
      </c>
      <c r="E623" s="442" t="s">
        <v>315</v>
      </c>
      <c r="F623" s="442"/>
      <c r="G623" s="443" t="s">
        <v>315</v>
      </c>
      <c r="H623" s="277">
        <v>5780</v>
      </c>
      <c r="I623" s="278"/>
      <c r="J623" s="278">
        <f>H419</f>
        <v>1444</v>
      </c>
    </row>
    <row r="624" spans="3:10" x14ac:dyDescent="0.2">
      <c r="C624" s="279"/>
      <c r="D624" s="441" t="s">
        <v>222</v>
      </c>
      <c r="E624" s="442" t="s">
        <v>222</v>
      </c>
      <c r="F624" s="442"/>
      <c r="G624" s="443" t="s">
        <v>222</v>
      </c>
      <c r="H624" s="277">
        <v>5820</v>
      </c>
      <c r="I624" s="278"/>
      <c r="J624" s="278">
        <f>H425</f>
        <v>3300</v>
      </c>
    </row>
    <row r="625" spans="3:10" x14ac:dyDescent="0.2">
      <c r="C625" s="279"/>
      <c r="D625" s="441" t="s">
        <v>316</v>
      </c>
      <c r="E625" s="442" t="s">
        <v>317</v>
      </c>
      <c r="F625" s="442"/>
      <c r="G625" s="443" t="s">
        <v>317</v>
      </c>
      <c r="H625" s="277">
        <v>5850</v>
      </c>
      <c r="I625" s="278"/>
      <c r="J625" s="278">
        <f>H431</f>
        <v>3500</v>
      </c>
    </row>
    <row r="626" spans="3:10" x14ac:dyDescent="0.2">
      <c r="C626" s="279"/>
      <c r="D626" s="441" t="s">
        <v>226</v>
      </c>
      <c r="E626" s="442" t="s">
        <v>318</v>
      </c>
      <c r="F626" s="442"/>
      <c r="G626" s="443" t="s">
        <v>318</v>
      </c>
      <c r="H626" s="277">
        <v>5870</v>
      </c>
      <c r="I626" s="278"/>
      <c r="J626" s="278">
        <f>H437</f>
        <v>432</v>
      </c>
    </row>
    <row r="627" spans="3:10" x14ac:dyDescent="0.2">
      <c r="C627" s="279"/>
      <c r="D627" s="441" t="s">
        <v>319</v>
      </c>
      <c r="E627" s="442" t="s">
        <v>320</v>
      </c>
      <c r="F627" s="442"/>
      <c r="G627" s="443" t="s">
        <v>320</v>
      </c>
      <c r="H627" s="277"/>
      <c r="I627" s="278"/>
      <c r="J627" s="278"/>
    </row>
    <row r="628" spans="3:10" x14ac:dyDescent="0.2">
      <c r="C628" s="279"/>
      <c r="D628" s="280"/>
      <c r="E628" s="281"/>
      <c r="F628" s="281"/>
      <c r="G628" s="282"/>
      <c r="H628" s="277"/>
      <c r="I628" s="278"/>
      <c r="J628" s="278"/>
    </row>
    <row r="629" spans="3:10" x14ac:dyDescent="0.2">
      <c r="C629" s="273" t="s">
        <v>48</v>
      </c>
      <c r="D629" s="450" t="str">
        <f>+D609</f>
        <v>Sommaire des résultats</v>
      </c>
      <c r="E629" s="451"/>
      <c r="F629" s="451"/>
      <c r="G629" s="452"/>
      <c r="H629" s="277">
        <v>5999</v>
      </c>
      <c r="I629" s="278">
        <f>+J606-I609</f>
        <v>83946.280000000028</v>
      </c>
      <c r="J629" s="278"/>
    </row>
    <row r="630" spans="3:10" x14ac:dyDescent="0.2">
      <c r="C630" s="279"/>
      <c r="D630" s="453" t="str">
        <f>+C266</f>
        <v>Daisy Gourd – capital</v>
      </c>
      <c r="E630" s="442"/>
      <c r="F630" s="442"/>
      <c r="G630" s="443"/>
      <c r="H630" s="277">
        <v>3100</v>
      </c>
      <c r="I630" s="278"/>
      <c r="J630" s="278">
        <f>+I629</f>
        <v>83946.280000000028</v>
      </c>
    </row>
    <row r="631" spans="3:10" ht="30" customHeight="1" x14ac:dyDescent="0.2">
      <c r="C631" s="279"/>
      <c r="D631" s="444" t="s">
        <v>321</v>
      </c>
      <c r="E631" s="445"/>
      <c r="F631" s="445"/>
      <c r="G631" s="446"/>
      <c r="H631" s="277"/>
      <c r="I631" s="278"/>
      <c r="J631" s="278"/>
    </row>
    <row r="632" spans="3:10" x14ac:dyDescent="0.2">
      <c r="C632" s="279"/>
      <c r="D632" s="450"/>
      <c r="E632" s="451"/>
      <c r="F632" s="451"/>
      <c r="G632" s="452"/>
      <c r="H632" s="277"/>
      <c r="I632" s="278"/>
      <c r="J632" s="278"/>
    </row>
    <row r="633" spans="3:10" x14ac:dyDescent="0.2">
      <c r="C633" s="273" t="s">
        <v>48</v>
      </c>
      <c r="D633" s="450" t="str">
        <f>+C274</f>
        <v>Daisy Gourd – apports</v>
      </c>
      <c r="E633" s="451"/>
      <c r="F633" s="451"/>
      <c r="G633" s="452"/>
      <c r="H633" s="277">
        <v>3200</v>
      </c>
      <c r="I633" s="278">
        <f>G278</f>
        <v>13000</v>
      </c>
      <c r="J633" s="278"/>
    </row>
    <row r="634" spans="3:10" x14ac:dyDescent="0.2">
      <c r="C634" s="279"/>
      <c r="D634" s="453" t="str">
        <f>+C266</f>
        <v>Daisy Gourd – capital</v>
      </c>
      <c r="E634" s="442"/>
      <c r="F634" s="442"/>
      <c r="G634" s="443"/>
      <c r="H634" s="277">
        <v>3100</v>
      </c>
      <c r="I634" s="278"/>
      <c r="J634" s="278">
        <f>I633</f>
        <v>13000</v>
      </c>
    </row>
    <row r="635" spans="3:10" ht="30" customHeight="1" x14ac:dyDescent="0.2">
      <c r="C635" s="279"/>
      <c r="D635" s="444" t="s">
        <v>322</v>
      </c>
      <c r="E635" s="445"/>
      <c r="F635" s="445"/>
      <c r="G635" s="446"/>
      <c r="H635" s="277"/>
      <c r="I635" s="278"/>
      <c r="J635" s="278"/>
    </row>
    <row r="636" spans="3:10" x14ac:dyDescent="0.2">
      <c r="C636" s="279"/>
      <c r="D636" s="450"/>
      <c r="E636" s="451"/>
      <c r="F636" s="451"/>
      <c r="G636" s="452"/>
      <c r="H636" s="277"/>
      <c r="I636" s="278"/>
      <c r="J636" s="278"/>
    </row>
    <row r="637" spans="3:10" x14ac:dyDescent="0.2">
      <c r="C637" s="273" t="s">
        <v>48</v>
      </c>
      <c r="D637" s="450" t="str">
        <f>+C266</f>
        <v>Daisy Gourd – capital</v>
      </c>
      <c r="E637" s="451"/>
      <c r="F637" s="451"/>
      <c r="G637" s="452"/>
      <c r="H637" s="277">
        <v>3100</v>
      </c>
      <c r="I637" s="278">
        <f>H285</f>
        <v>36100</v>
      </c>
      <c r="J637" s="278"/>
    </row>
    <row r="638" spans="3:10" x14ac:dyDescent="0.2">
      <c r="C638" s="279"/>
      <c r="D638" s="441" t="str">
        <f>+C280</f>
        <v>Daisy Gourd – retraits</v>
      </c>
      <c r="E638" s="442"/>
      <c r="F638" s="442"/>
      <c r="G638" s="443"/>
      <c r="H638" s="277">
        <v>3300</v>
      </c>
      <c r="I638" s="278"/>
      <c r="J638" s="278">
        <f>+I637</f>
        <v>36100</v>
      </c>
    </row>
    <row r="639" spans="3:10" ht="30" customHeight="1" x14ac:dyDescent="0.2">
      <c r="C639" s="279"/>
      <c r="D639" s="444" t="s">
        <v>323</v>
      </c>
      <c r="E639" s="445"/>
      <c r="F639" s="445"/>
      <c r="G639" s="446"/>
      <c r="H639" s="277"/>
      <c r="I639" s="278"/>
      <c r="J639" s="278"/>
    </row>
    <row r="640" spans="3:10" ht="15" customHeight="1" x14ac:dyDescent="0.2">
      <c r="C640" s="21"/>
      <c r="D640" s="21"/>
      <c r="E640" s="21"/>
      <c r="F640" s="20"/>
      <c r="G640" s="20"/>
      <c r="H640" s="20"/>
      <c r="I640" s="20"/>
    </row>
    <row r="641" spans="3:9" x14ac:dyDescent="0.2">
      <c r="C641" s="15" t="s">
        <v>324</v>
      </c>
      <c r="D641" s="4"/>
      <c r="E641" s="4"/>
      <c r="F641" s="4"/>
      <c r="G641" s="4"/>
      <c r="H641" s="5"/>
      <c r="I641" s="4"/>
    </row>
    <row r="642" spans="3:9" x14ac:dyDescent="0.2">
      <c r="C642" s="447" t="str">
        <f>+C550</f>
        <v>QUINCAILLERIE MAISONNEUVE</v>
      </c>
      <c r="D642" s="447"/>
      <c r="E642" s="447"/>
      <c r="F642" s="447"/>
      <c r="G642" s="447"/>
      <c r="H642" s="447"/>
      <c r="I642" s="28"/>
    </row>
    <row r="643" spans="3:9" x14ac:dyDescent="0.2">
      <c r="C643" s="447" t="s">
        <v>467</v>
      </c>
      <c r="D643" s="447"/>
      <c r="E643" s="447"/>
      <c r="F643" s="447"/>
      <c r="G643" s="447"/>
      <c r="H643" s="447"/>
      <c r="I643" s="28"/>
    </row>
    <row r="644" spans="3:9" x14ac:dyDescent="0.2">
      <c r="C644" s="447" t="s">
        <v>289</v>
      </c>
      <c r="D644" s="447"/>
      <c r="E644" s="447"/>
      <c r="F644" s="447"/>
      <c r="G644" s="447"/>
      <c r="H644" s="447"/>
      <c r="I644" s="28"/>
    </row>
    <row r="645" spans="3:9" x14ac:dyDescent="0.2">
      <c r="C645" s="266" t="s">
        <v>325</v>
      </c>
      <c r="D645" s="448" t="s">
        <v>326</v>
      </c>
      <c r="E645" s="449"/>
      <c r="F645" s="266"/>
      <c r="G645" s="267" t="s">
        <v>38</v>
      </c>
      <c r="H645" s="267" t="s">
        <v>39</v>
      </c>
      <c r="I645" s="29"/>
    </row>
    <row r="646" spans="3:9" x14ac:dyDescent="0.2">
      <c r="C646" s="333">
        <f>'Plan comptable'!C8</f>
        <v>1010</v>
      </c>
      <c r="D646" s="274" t="str">
        <f>'Plan comptable'!B8</f>
        <v>Encaisse</v>
      </c>
      <c r="E646" s="275"/>
      <c r="F646" s="276"/>
      <c r="G646" s="283">
        <f>I138</f>
        <v>37397.11</v>
      </c>
      <c r="H646" s="284" t="s">
        <v>327</v>
      </c>
      <c r="I646" s="30"/>
    </row>
    <row r="647" spans="3:9" x14ac:dyDescent="0.2">
      <c r="C647" s="334">
        <f>'Plan comptable'!C10</f>
        <v>1100</v>
      </c>
      <c r="D647" s="274" t="str">
        <f>'Plan comptable'!B10</f>
        <v>Clients</v>
      </c>
      <c r="E647" s="275"/>
      <c r="F647" s="276"/>
      <c r="G647" s="285">
        <f>I145</f>
        <v>12124.960000000001</v>
      </c>
      <c r="H647" s="284" t="s">
        <v>327</v>
      </c>
      <c r="I647" s="30"/>
    </row>
    <row r="648" spans="3:9" x14ac:dyDescent="0.2">
      <c r="C648" s="334">
        <f>'Plan comptable'!C11</f>
        <v>1105</v>
      </c>
      <c r="D648" s="274" t="str">
        <f>'Plan comptable'!B11</f>
        <v>TPS à recevoir</v>
      </c>
      <c r="E648" s="275"/>
      <c r="F648" s="276"/>
      <c r="G648" s="285">
        <f>I153</f>
        <v>2624.38</v>
      </c>
      <c r="H648" s="284" t="s">
        <v>327</v>
      </c>
      <c r="I648" s="30"/>
    </row>
    <row r="649" spans="3:9" x14ac:dyDescent="0.2">
      <c r="C649" s="334">
        <f>'Plan comptable'!C12</f>
        <v>1110</v>
      </c>
      <c r="D649" s="274" t="str">
        <f>'Plan comptable'!B12</f>
        <v>TVQ à recevoir</v>
      </c>
      <c r="E649" s="275"/>
      <c r="F649" s="276"/>
      <c r="G649" s="285">
        <f>I161</f>
        <v>5235.63</v>
      </c>
      <c r="H649" s="284"/>
      <c r="I649" s="30"/>
    </row>
    <row r="650" spans="3:9" x14ac:dyDescent="0.2">
      <c r="C650" s="334">
        <f>'Plan comptable'!C20</f>
        <v>1180</v>
      </c>
      <c r="D650" s="274" t="str">
        <f>'Plan comptable'!B20</f>
        <v>Stocks de marchandises</v>
      </c>
      <c r="E650" s="275"/>
      <c r="F650" s="276"/>
      <c r="G650" s="285">
        <f>I168</f>
        <v>71824</v>
      </c>
      <c r="H650" s="284"/>
      <c r="I650" s="30"/>
    </row>
    <row r="651" spans="3:9" x14ac:dyDescent="0.2">
      <c r="C651" s="334">
        <f>'Plan comptable'!C22</f>
        <v>1200</v>
      </c>
      <c r="D651" s="274" t="str">
        <f>'Plan comptable'!B22</f>
        <v>Fournitures (autres)</v>
      </c>
      <c r="E651" s="275"/>
      <c r="F651" s="276"/>
      <c r="G651" s="285">
        <f>I175</f>
        <v>2045</v>
      </c>
      <c r="H651" s="284"/>
      <c r="I651" s="30"/>
    </row>
    <row r="652" spans="3:9" x14ac:dyDescent="0.2">
      <c r="C652" s="334">
        <f>'Plan comptable'!C23</f>
        <v>1210</v>
      </c>
      <c r="D652" s="274" t="str">
        <f>'Plan comptable'!B23</f>
        <v>Assurance payée d'avance</v>
      </c>
      <c r="E652" s="275"/>
      <c r="F652" s="276"/>
      <c r="G652" s="285">
        <f>I182</f>
        <v>2750</v>
      </c>
      <c r="H652" s="284"/>
      <c r="I652" s="30"/>
    </row>
    <row r="653" spans="3:9" x14ac:dyDescent="0.2">
      <c r="C653" s="334">
        <f>'Plan comptable'!C31</f>
        <v>1300</v>
      </c>
      <c r="D653" s="274" t="str">
        <f>'Plan comptable'!B31</f>
        <v>Matériel roulant</v>
      </c>
      <c r="E653" s="275"/>
      <c r="F653" s="276"/>
      <c r="G653" s="285">
        <f>I187</f>
        <v>20571</v>
      </c>
      <c r="H653" s="285" t="s">
        <v>327</v>
      </c>
      <c r="I653" s="20"/>
    </row>
    <row r="654" spans="3:9" x14ac:dyDescent="0.2">
      <c r="C654" s="334">
        <f>'Plan comptable'!C32</f>
        <v>1310</v>
      </c>
      <c r="D654" s="274" t="str">
        <f>'Plan comptable'!B32</f>
        <v xml:space="preserve">     Amortissement cumulé - matériel roulant</v>
      </c>
      <c r="E654" s="275"/>
      <c r="F654" s="276"/>
      <c r="G654" s="285"/>
      <c r="H654" s="284">
        <f>I193</f>
        <v>10890</v>
      </c>
      <c r="I654" s="20"/>
    </row>
    <row r="655" spans="3:9" x14ac:dyDescent="0.2">
      <c r="C655" s="334">
        <f>'Plan comptable'!C37</f>
        <v>1600</v>
      </c>
      <c r="D655" s="274" t="str">
        <f>'Plan comptable'!B37</f>
        <v xml:space="preserve">Équipement </v>
      </c>
      <c r="E655" s="275"/>
      <c r="F655" s="276"/>
      <c r="G655" s="285">
        <f>I198</f>
        <v>36823</v>
      </c>
      <c r="H655" s="285"/>
      <c r="I655" s="20"/>
    </row>
    <row r="656" spans="3:9" x14ac:dyDescent="0.2">
      <c r="C656" s="334">
        <f>'Plan comptable'!C38</f>
        <v>1610</v>
      </c>
      <c r="D656" s="274" t="str">
        <f>'Plan comptable'!B38</f>
        <v xml:space="preserve">     Amortissement cumulé - équipement </v>
      </c>
      <c r="E656" s="275"/>
      <c r="F656" s="276"/>
      <c r="G656" s="285"/>
      <c r="H656" s="285">
        <f>I204</f>
        <v>12250</v>
      </c>
      <c r="I656" s="20"/>
    </row>
    <row r="657" spans="3:9" x14ac:dyDescent="0.2">
      <c r="C657" s="334">
        <f>'Plan comptable'!C39</f>
        <v>1800</v>
      </c>
      <c r="D657" s="274" t="str">
        <f>'Plan comptable'!B39</f>
        <v>Ameublement de bureau</v>
      </c>
      <c r="E657" s="275"/>
      <c r="F657" s="276"/>
      <c r="G657" s="285">
        <f>I209</f>
        <v>4820</v>
      </c>
      <c r="H657" s="285"/>
      <c r="I657" s="20"/>
    </row>
    <row r="658" spans="3:9" x14ac:dyDescent="0.2">
      <c r="C658" s="334">
        <f>'Plan comptable'!C40</f>
        <v>1810</v>
      </c>
      <c r="D658" s="274" t="str">
        <f>'Plan comptable'!B40</f>
        <v xml:space="preserve">     Amortissement cumulé - ameublement de bureau</v>
      </c>
      <c r="E658" s="275"/>
      <c r="F658" s="276"/>
      <c r="G658" s="285"/>
      <c r="H658" s="285">
        <f>I215</f>
        <v>1512</v>
      </c>
      <c r="I658" s="20"/>
    </row>
    <row r="659" spans="3:9" x14ac:dyDescent="0.2">
      <c r="C659" s="334">
        <f>'Plan comptable'!C53</f>
        <v>2050</v>
      </c>
      <c r="D659" s="274" t="str">
        <f>'Plan comptable'!B53</f>
        <v xml:space="preserve"> Emprunt bancaire (marge de crédit)</v>
      </c>
      <c r="E659" s="275"/>
      <c r="F659" s="276"/>
      <c r="G659" s="285"/>
      <c r="H659" s="285">
        <f>I224</f>
        <v>12500</v>
      </c>
      <c r="I659" s="20"/>
    </row>
    <row r="660" spans="3:9" x14ac:dyDescent="0.2">
      <c r="C660" s="334">
        <f>'Plan comptable'!C54</f>
        <v>2100</v>
      </c>
      <c r="D660" s="274" t="str">
        <f>'Plan comptable'!B54</f>
        <v xml:space="preserve"> Fournisseurs</v>
      </c>
      <c r="E660" s="275"/>
      <c r="F660" s="276"/>
      <c r="G660" s="285"/>
      <c r="H660" s="285">
        <f>I231</f>
        <v>53833.560000000012</v>
      </c>
      <c r="I660" s="20"/>
    </row>
    <row r="661" spans="3:9" x14ac:dyDescent="0.2">
      <c r="C661" s="334">
        <f>'Plan comptable'!C56</f>
        <v>2305</v>
      </c>
      <c r="D661" s="274" t="str">
        <f>'Plan comptable'!B56</f>
        <v xml:space="preserve"> TPS à payer</v>
      </c>
      <c r="E661" s="275"/>
      <c r="F661" s="276"/>
      <c r="G661" s="285"/>
      <c r="H661" s="285">
        <f>I239</f>
        <v>2908.43</v>
      </c>
      <c r="I661" s="20"/>
    </row>
    <row r="662" spans="3:9" x14ac:dyDescent="0.2">
      <c r="C662" s="334">
        <f>'Plan comptable'!C57</f>
        <v>2310</v>
      </c>
      <c r="D662" s="274" t="str">
        <f>'Plan comptable'!B57</f>
        <v xml:space="preserve"> TVQ à payer</v>
      </c>
      <c r="E662" s="275"/>
      <c r="F662" s="276"/>
      <c r="G662" s="285"/>
      <c r="H662" s="285">
        <f>I247</f>
        <v>5802.3</v>
      </c>
      <c r="I662" s="20"/>
    </row>
    <row r="663" spans="3:9" x14ac:dyDescent="0.2">
      <c r="C663" s="334">
        <f>'Plan comptable'!C58</f>
        <v>2350</v>
      </c>
      <c r="D663" s="274" t="str">
        <f>'Plan comptable'!B58</f>
        <v xml:space="preserve"> Salaires à payer</v>
      </c>
      <c r="E663" s="275"/>
      <c r="F663" s="276"/>
      <c r="G663" s="286"/>
      <c r="H663" s="286">
        <f>+I252</f>
        <v>1020</v>
      </c>
      <c r="I663" s="20"/>
    </row>
    <row r="664" spans="3:9" x14ac:dyDescent="0.2">
      <c r="C664" s="334">
        <f>'Plan comptable'!C73</f>
        <v>2450</v>
      </c>
      <c r="D664" s="274" t="str">
        <f>'Plan comptable'!B73</f>
        <v xml:space="preserve"> Intérêts à payer</v>
      </c>
      <c r="E664" s="275"/>
      <c r="F664" s="276"/>
      <c r="G664" s="286"/>
      <c r="H664" s="286">
        <f>+I257</f>
        <v>127</v>
      </c>
      <c r="I664" s="20"/>
    </row>
    <row r="665" spans="3:9" x14ac:dyDescent="0.2">
      <c r="C665" s="334">
        <f>'Plan comptable'!C75</f>
        <v>2455</v>
      </c>
      <c r="D665" s="274" t="str">
        <f>'Plan comptable'!B75</f>
        <v xml:space="preserve"> Loyer à payer</v>
      </c>
      <c r="E665" s="275"/>
      <c r="F665" s="276"/>
      <c r="G665" s="286"/>
      <c r="H665" s="286">
        <f>+I262</f>
        <v>2566.5100000000002</v>
      </c>
      <c r="I665" s="20"/>
    </row>
    <row r="666" spans="3:9" x14ac:dyDescent="0.2">
      <c r="C666" s="334">
        <f>'Plan comptable'!C89</f>
        <v>3100</v>
      </c>
      <c r="D666" s="274" t="str">
        <f>'Plan comptable'!B89</f>
        <v xml:space="preserve"> Christian Latour — Capital</v>
      </c>
      <c r="E666" s="275"/>
      <c r="F666" s="276"/>
      <c r="G666" s="287"/>
      <c r="H666" s="287">
        <f>I272</f>
        <v>92805.280000000028</v>
      </c>
      <c r="I666" s="20"/>
    </row>
    <row r="667" spans="3:9" ht="17" thickBot="1" x14ac:dyDescent="0.25">
      <c r="C667" s="273"/>
      <c r="D667" s="274"/>
      <c r="E667" s="275"/>
      <c r="F667" s="276"/>
      <c r="G667" s="288">
        <f>SUM(G646:G666)</f>
        <v>196215.08</v>
      </c>
      <c r="H667" s="288">
        <f>SUM(H646:H666)</f>
        <v>196215.08000000002</v>
      </c>
      <c r="I667" s="20"/>
    </row>
    <row r="668" spans="3:9" ht="17" thickTop="1" x14ac:dyDescent="0.2"/>
    <row r="670" spans="3:9" x14ac:dyDescent="0.2">
      <c r="G670" s="31"/>
    </row>
  </sheetData>
  <mergeCells count="314">
    <mergeCell ref="C287:J287"/>
    <mergeCell ref="C311:J311"/>
    <mergeCell ref="C1:S1"/>
    <mergeCell ref="D2:F2"/>
    <mergeCell ref="C5:K5"/>
    <mergeCell ref="D6:E6"/>
    <mergeCell ref="D7:E7"/>
    <mergeCell ref="D8:E8"/>
    <mergeCell ref="C131:J131"/>
    <mergeCell ref="C217:J217"/>
    <mergeCell ref="C264:J264"/>
    <mergeCell ref="C16:Q16"/>
    <mergeCell ref="D17:E17"/>
    <mergeCell ref="M17:N17"/>
    <mergeCell ref="D18:E18"/>
    <mergeCell ref="M18:N18"/>
    <mergeCell ref="D19:E19"/>
    <mergeCell ref="D9:E9"/>
    <mergeCell ref="D10:E10"/>
    <mergeCell ref="D11:E11"/>
    <mergeCell ref="D12:E12"/>
    <mergeCell ref="D13:E13"/>
    <mergeCell ref="D14:E14"/>
    <mergeCell ref="D24:E24"/>
    <mergeCell ref="M24:N24"/>
    <mergeCell ref="D25:E25"/>
    <mergeCell ref="M25:N25"/>
    <mergeCell ref="D26:E26"/>
    <mergeCell ref="M26:N26"/>
    <mergeCell ref="D20:E20"/>
    <mergeCell ref="M20:N20"/>
    <mergeCell ref="D21:E21"/>
    <mergeCell ref="M21:N21"/>
    <mergeCell ref="D22:E22"/>
    <mergeCell ref="D23:E23"/>
    <mergeCell ref="D32:E32"/>
    <mergeCell ref="M32:N32"/>
    <mergeCell ref="D33:E33"/>
    <mergeCell ref="M33:N33"/>
    <mergeCell ref="D34:E34"/>
    <mergeCell ref="M34:N34"/>
    <mergeCell ref="D27:E27"/>
    <mergeCell ref="M27:N27"/>
    <mergeCell ref="C29:Q29"/>
    <mergeCell ref="D30:E30"/>
    <mergeCell ref="M30:N30"/>
    <mergeCell ref="D31:E31"/>
    <mergeCell ref="M31:N31"/>
    <mergeCell ref="D38:E38"/>
    <mergeCell ref="M38:N38"/>
    <mergeCell ref="D39:E39"/>
    <mergeCell ref="M39:N39"/>
    <mergeCell ref="C41:R41"/>
    <mergeCell ref="D42:E42"/>
    <mergeCell ref="N42:O42"/>
    <mergeCell ref="D35:E35"/>
    <mergeCell ref="M35:N35"/>
    <mergeCell ref="D36:E36"/>
    <mergeCell ref="M36:N36"/>
    <mergeCell ref="D37:E37"/>
    <mergeCell ref="M37:N37"/>
    <mergeCell ref="D46:E46"/>
    <mergeCell ref="N46:O46"/>
    <mergeCell ref="D47:E47"/>
    <mergeCell ref="N47:O47"/>
    <mergeCell ref="D48:E48"/>
    <mergeCell ref="D49:E49"/>
    <mergeCell ref="D43:E43"/>
    <mergeCell ref="N43:O43"/>
    <mergeCell ref="D44:E44"/>
    <mergeCell ref="N44:O44"/>
    <mergeCell ref="D45:E45"/>
    <mergeCell ref="N45:O45"/>
    <mergeCell ref="D55:E55"/>
    <mergeCell ref="D56:E56"/>
    <mergeCell ref="D57:E57"/>
    <mergeCell ref="N57:O57"/>
    <mergeCell ref="D58:E58"/>
    <mergeCell ref="D59:E59"/>
    <mergeCell ref="D50:E50"/>
    <mergeCell ref="D51:E51"/>
    <mergeCell ref="N51:O51"/>
    <mergeCell ref="D52:E52"/>
    <mergeCell ref="D53:E53"/>
    <mergeCell ref="D54:E54"/>
    <mergeCell ref="D65:E65"/>
    <mergeCell ref="N65:O65"/>
    <mergeCell ref="D66:E66"/>
    <mergeCell ref="N66:O66"/>
    <mergeCell ref="D67:E67"/>
    <mergeCell ref="N67:O67"/>
    <mergeCell ref="D60:E60"/>
    <mergeCell ref="D61:E61"/>
    <mergeCell ref="D62:E62"/>
    <mergeCell ref="D63:E63"/>
    <mergeCell ref="D64:E64"/>
    <mergeCell ref="N64:O64"/>
    <mergeCell ref="C81:I81"/>
    <mergeCell ref="J81:K81"/>
    <mergeCell ref="E82:F82"/>
    <mergeCell ref="C89:I89"/>
    <mergeCell ref="J89:K89"/>
    <mergeCell ref="E90:F90"/>
    <mergeCell ref="D68:E68"/>
    <mergeCell ref="N68:O68"/>
    <mergeCell ref="C72:K72"/>
    <mergeCell ref="C74:I74"/>
    <mergeCell ref="J74:K74"/>
    <mergeCell ref="E75:F75"/>
    <mergeCell ref="B70:N70"/>
    <mergeCell ref="E106:F106"/>
    <mergeCell ref="C112:I112"/>
    <mergeCell ref="J112:K112"/>
    <mergeCell ref="E113:F113"/>
    <mergeCell ref="C120:I120"/>
    <mergeCell ref="J120:K120"/>
    <mergeCell ref="C96:K96"/>
    <mergeCell ref="C98:I98"/>
    <mergeCell ref="J98:K98"/>
    <mergeCell ref="E99:F99"/>
    <mergeCell ref="C105:I105"/>
    <mergeCell ref="J105:K105"/>
    <mergeCell ref="C147:I147"/>
    <mergeCell ref="D148:E148"/>
    <mergeCell ref="C155:I155"/>
    <mergeCell ref="D156:E156"/>
    <mergeCell ref="C163:I163"/>
    <mergeCell ref="D164:E164"/>
    <mergeCell ref="E121:F121"/>
    <mergeCell ref="C129:J129"/>
    <mergeCell ref="C133:I133"/>
    <mergeCell ref="D134:E134"/>
    <mergeCell ref="C140:I140"/>
    <mergeCell ref="D141:E141"/>
    <mergeCell ref="C189:I189"/>
    <mergeCell ref="D190:E190"/>
    <mergeCell ref="C195:I195"/>
    <mergeCell ref="D196:E196"/>
    <mergeCell ref="C200:I200"/>
    <mergeCell ref="D201:E201"/>
    <mergeCell ref="C170:I170"/>
    <mergeCell ref="D171:E171"/>
    <mergeCell ref="C177:I177"/>
    <mergeCell ref="D178:E178"/>
    <mergeCell ref="C184:I184"/>
    <mergeCell ref="D185:E185"/>
    <mergeCell ref="C226:I226"/>
    <mergeCell ref="D227:E227"/>
    <mergeCell ref="C233:I233"/>
    <mergeCell ref="D234:E234"/>
    <mergeCell ref="C241:I241"/>
    <mergeCell ref="D242:E242"/>
    <mergeCell ref="C206:I206"/>
    <mergeCell ref="D207:E207"/>
    <mergeCell ref="C211:I211"/>
    <mergeCell ref="D212:E212"/>
    <mergeCell ref="C219:I219"/>
    <mergeCell ref="D220:E220"/>
    <mergeCell ref="C266:I266"/>
    <mergeCell ref="D267:E267"/>
    <mergeCell ref="C274:I274"/>
    <mergeCell ref="D275:E275"/>
    <mergeCell ref="C280:I280"/>
    <mergeCell ref="D281:E281"/>
    <mergeCell ref="C249:I249"/>
    <mergeCell ref="D250:E250"/>
    <mergeCell ref="C254:I254"/>
    <mergeCell ref="D255:E255"/>
    <mergeCell ref="C259:I259"/>
    <mergeCell ref="D260:E260"/>
    <mergeCell ref="C313:I313"/>
    <mergeCell ref="D314:E314"/>
    <mergeCell ref="C319:I319"/>
    <mergeCell ref="D320:E320"/>
    <mergeCell ref="C327:I327"/>
    <mergeCell ref="D328:E328"/>
    <mergeCell ref="C289:I289"/>
    <mergeCell ref="D290:E290"/>
    <mergeCell ref="C297:I297"/>
    <mergeCell ref="D298:E298"/>
    <mergeCell ref="C304:I304"/>
    <mergeCell ref="D305:E305"/>
    <mergeCell ref="C354:I354"/>
    <mergeCell ref="D355:E355"/>
    <mergeCell ref="C367:I367"/>
    <mergeCell ref="D368:E368"/>
    <mergeCell ref="C375:I375"/>
    <mergeCell ref="D376:E376"/>
    <mergeCell ref="C334:I334"/>
    <mergeCell ref="D335:E335"/>
    <mergeCell ref="C341:I341"/>
    <mergeCell ref="D342:E342"/>
    <mergeCell ref="C348:I348"/>
    <mergeCell ref="D349:E349"/>
    <mergeCell ref="C401:I401"/>
    <mergeCell ref="D402:E402"/>
    <mergeCell ref="C407:I407"/>
    <mergeCell ref="D408:E408"/>
    <mergeCell ref="C414:I414"/>
    <mergeCell ref="D415:E415"/>
    <mergeCell ref="C382:I382"/>
    <mergeCell ref="D383:E383"/>
    <mergeCell ref="C389:I389"/>
    <mergeCell ref="D390:E390"/>
    <mergeCell ref="C395:I395"/>
    <mergeCell ref="D396:E396"/>
    <mergeCell ref="C439:I439"/>
    <mergeCell ref="D440:E440"/>
    <mergeCell ref="C464:I464"/>
    <mergeCell ref="D465:G465"/>
    <mergeCell ref="D466:G466"/>
    <mergeCell ref="D467:G467"/>
    <mergeCell ref="C421:I421"/>
    <mergeCell ref="D422:E422"/>
    <mergeCell ref="C427:I427"/>
    <mergeCell ref="D428:E428"/>
    <mergeCell ref="C433:I433"/>
    <mergeCell ref="D434:E434"/>
    <mergeCell ref="D474:G474"/>
    <mergeCell ref="D475:G475"/>
    <mergeCell ref="D476:G476"/>
    <mergeCell ref="D477:G477"/>
    <mergeCell ref="D478:G478"/>
    <mergeCell ref="D479:G479"/>
    <mergeCell ref="D468:G468"/>
    <mergeCell ref="D469:G469"/>
    <mergeCell ref="D470:G470"/>
    <mergeCell ref="D471:G471"/>
    <mergeCell ref="D472:G472"/>
    <mergeCell ref="D473:G473"/>
    <mergeCell ref="D486:G486"/>
    <mergeCell ref="D487:G487"/>
    <mergeCell ref="D488:G488"/>
    <mergeCell ref="D489:G489"/>
    <mergeCell ref="D490:G490"/>
    <mergeCell ref="D491:G491"/>
    <mergeCell ref="D480:G480"/>
    <mergeCell ref="D481:G481"/>
    <mergeCell ref="D482:G482"/>
    <mergeCell ref="D483:G483"/>
    <mergeCell ref="D484:G484"/>
    <mergeCell ref="D485:G485"/>
    <mergeCell ref="D498:G498"/>
    <mergeCell ref="D499:G499"/>
    <mergeCell ref="D500:G500"/>
    <mergeCell ref="D501:G501"/>
    <mergeCell ref="D502:G502"/>
    <mergeCell ref="D503:G503"/>
    <mergeCell ref="D492:G492"/>
    <mergeCell ref="D493:G493"/>
    <mergeCell ref="D494:G494"/>
    <mergeCell ref="D495:G495"/>
    <mergeCell ref="D496:G496"/>
    <mergeCell ref="D497:G497"/>
    <mergeCell ref="C551:H551"/>
    <mergeCell ref="C552:H552"/>
    <mergeCell ref="C553:E553"/>
    <mergeCell ref="C554:E554"/>
    <mergeCell ref="C555:E555"/>
    <mergeCell ref="C556:E556"/>
    <mergeCell ref="D504:G504"/>
    <mergeCell ref="D505:G505"/>
    <mergeCell ref="C509:I509"/>
    <mergeCell ref="C510:I510"/>
    <mergeCell ref="C511:I511"/>
    <mergeCell ref="C550:H550"/>
    <mergeCell ref="C582:G582"/>
    <mergeCell ref="C592:G592"/>
    <mergeCell ref="C597:H597"/>
    <mergeCell ref="C599:I599"/>
    <mergeCell ref="D600:G600"/>
    <mergeCell ref="D606:G606"/>
    <mergeCell ref="C557:E557"/>
    <mergeCell ref="C558:E558"/>
    <mergeCell ref="C560:H560"/>
    <mergeCell ref="C561:H561"/>
    <mergeCell ref="C562:H562"/>
    <mergeCell ref="C563:G563"/>
    <mergeCell ref="D613:G613"/>
    <mergeCell ref="D614:G614"/>
    <mergeCell ref="D615:G615"/>
    <mergeCell ref="D616:G616"/>
    <mergeCell ref="D617:G617"/>
    <mergeCell ref="D618:G618"/>
    <mergeCell ref="D607:G607"/>
    <mergeCell ref="D608:G608"/>
    <mergeCell ref="D609:G609"/>
    <mergeCell ref="D610:G610"/>
    <mergeCell ref="D611:G611"/>
    <mergeCell ref="D612:G612"/>
    <mergeCell ref="D625:G625"/>
    <mergeCell ref="D626:G626"/>
    <mergeCell ref="D627:G627"/>
    <mergeCell ref="D629:G629"/>
    <mergeCell ref="D630:G630"/>
    <mergeCell ref="D631:G631"/>
    <mergeCell ref="D619:G619"/>
    <mergeCell ref="D620:G620"/>
    <mergeCell ref="D621:G621"/>
    <mergeCell ref="D622:G622"/>
    <mergeCell ref="D623:G623"/>
    <mergeCell ref="D624:G624"/>
    <mergeCell ref="D638:G638"/>
    <mergeCell ref="D639:G639"/>
    <mergeCell ref="C642:H642"/>
    <mergeCell ref="C643:H643"/>
    <mergeCell ref="C644:H644"/>
    <mergeCell ref="D645:E645"/>
    <mergeCell ref="D632:G632"/>
    <mergeCell ref="D633:G633"/>
    <mergeCell ref="D634:G634"/>
    <mergeCell ref="D635:G635"/>
    <mergeCell ref="D636:G636"/>
    <mergeCell ref="D637:G637"/>
  </mergeCells>
  <pageMargins left="0.70866141732283472" right="0.70866141732283472" top="0.74803149606299213" bottom="0.74803149606299213" header="0.31496062992125984" footer="0.31496062992125984"/>
  <pageSetup paperSize="120" scale="33" fitToHeight="0" orientation="portrait" r:id="rId1"/>
  <headerFooter>
    <oddFooter>&amp;LReproduction interdite © TC Média Livres Inc.  &amp;RComptabilité 1</oddFooter>
  </headerFooter>
  <rowBreaks count="3" manualBreakCount="3">
    <brk id="183" min="1" max="19" man="1"/>
    <brk id="373" min="1" max="19" man="1"/>
    <brk id="549" min="1" max="1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1E185-50C7-4546-A62C-B7670D651E5F}">
  <sheetPr>
    <tabColor rgb="FFFFFF00"/>
    <pageSetUpPr fitToPage="1"/>
  </sheetPr>
  <dimension ref="A1:U71"/>
  <sheetViews>
    <sheetView showGridLines="0" topLeftCell="B1" zoomScale="140" zoomScaleNormal="140" workbookViewId="0">
      <selection activeCell="E29" sqref="E29"/>
    </sheetView>
  </sheetViews>
  <sheetFormatPr baseColWidth="10" defaultColWidth="10.83203125" defaultRowHeight="16" x14ac:dyDescent="0.2"/>
  <cols>
    <col min="1" max="1" width="2.83203125" style="374" customWidth="1"/>
    <col min="2" max="2" width="10.6640625" style="381" customWidth="1"/>
    <col min="3" max="3" width="45.6640625" style="374" customWidth="1"/>
    <col min="4" max="7" width="15.83203125" style="374" customWidth="1"/>
    <col min="8" max="8" width="3.6640625" style="381" customWidth="1"/>
    <col min="9" max="9" width="15.83203125" style="374" customWidth="1"/>
    <col min="10" max="10" width="3.6640625" style="381" customWidth="1"/>
    <col min="11" max="17" width="15.83203125" style="374" customWidth="1"/>
    <col min="18" max="21" width="15.6640625" style="374" customWidth="1"/>
    <col min="22" max="258" width="10.83203125" style="374"/>
    <col min="259" max="259" width="1.83203125" style="374" customWidth="1"/>
    <col min="260" max="260" width="6.83203125" style="374" customWidth="1"/>
    <col min="261" max="261" width="21.6640625" style="374" customWidth="1"/>
    <col min="262" max="262" width="13.83203125" style="374" customWidth="1"/>
    <col min="263" max="263" width="14" style="374" customWidth="1"/>
    <col min="264" max="264" width="3.1640625" style="374" customWidth="1"/>
    <col min="265" max="265" width="11.6640625" style="374" bestFit="1" customWidth="1"/>
    <col min="266" max="266" width="2.5" style="374" customWidth="1"/>
    <col min="267" max="267" width="11.6640625" style="374" bestFit="1" customWidth="1"/>
    <col min="268" max="268" width="15.1640625" style="374" customWidth="1"/>
    <col min="269" max="269" width="14.1640625" style="374" customWidth="1"/>
    <col min="270" max="270" width="13.33203125" style="374" customWidth="1"/>
    <col min="271" max="271" width="12.5" style="374" customWidth="1"/>
    <col min="272" max="273" width="13.5" style="374" customWidth="1"/>
    <col min="274" max="514" width="10.83203125" style="374"/>
    <col min="515" max="515" width="1.83203125" style="374" customWidth="1"/>
    <col min="516" max="516" width="6.83203125" style="374" customWidth="1"/>
    <col min="517" max="517" width="21.6640625" style="374" customWidth="1"/>
    <col min="518" max="518" width="13.83203125" style="374" customWidth="1"/>
    <col min="519" max="519" width="14" style="374" customWidth="1"/>
    <col min="520" max="520" width="3.1640625" style="374" customWidth="1"/>
    <col min="521" max="521" width="11.6640625" style="374" bestFit="1" customWidth="1"/>
    <col min="522" max="522" width="2.5" style="374" customWidth="1"/>
    <col min="523" max="523" width="11.6640625" style="374" bestFit="1" customWidth="1"/>
    <col min="524" max="524" width="15.1640625" style="374" customWidth="1"/>
    <col min="525" max="525" width="14.1640625" style="374" customWidth="1"/>
    <col min="526" max="526" width="13.33203125" style="374" customWidth="1"/>
    <col min="527" max="527" width="12.5" style="374" customWidth="1"/>
    <col min="528" max="529" width="13.5" style="374" customWidth="1"/>
    <col min="530" max="770" width="10.83203125" style="374"/>
    <col min="771" max="771" width="1.83203125" style="374" customWidth="1"/>
    <col min="772" max="772" width="6.83203125" style="374" customWidth="1"/>
    <col min="773" max="773" width="21.6640625" style="374" customWidth="1"/>
    <col min="774" max="774" width="13.83203125" style="374" customWidth="1"/>
    <col min="775" max="775" width="14" style="374" customWidth="1"/>
    <col min="776" max="776" width="3.1640625" style="374" customWidth="1"/>
    <col min="777" max="777" width="11.6640625" style="374" bestFit="1" customWidth="1"/>
    <col min="778" max="778" width="2.5" style="374" customWidth="1"/>
    <col min="779" max="779" width="11.6640625" style="374" bestFit="1" customWidth="1"/>
    <col min="780" max="780" width="15.1640625" style="374" customWidth="1"/>
    <col min="781" max="781" width="14.1640625" style="374" customWidth="1"/>
    <col min="782" max="782" width="13.33203125" style="374" customWidth="1"/>
    <col min="783" max="783" width="12.5" style="374" customWidth="1"/>
    <col min="784" max="785" width="13.5" style="374" customWidth="1"/>
    <col min="786" max="1026" width="10.83203125" style="374"/>
    <col min="1027" max="1027" width="1.83203125" style="374" customWidth="1"/>
    <col min="1028" max="1028" width="6.83203125" style="374" customWidth="1"/>
    <col min="1029" max="1029" width="21.6640625" style="374" customWidth="1"/>
    <col min="1030" max="1030" width="13.83203125" style="374" customWidth="1"/>
    <col min="1031" max="1031" width="14" style="374" customWidth="1"/>
    <col min="1032" max="1032" width="3.1640625" style="374" customWidth="1"/>
    <col min="1033" max="1033" width="11.6640625" style="374" bestFit="1" customWidth="1"/>
    <col min="1034" max="1034" width="2.5" style="374" customWidth="1"/>
    <col min="1035" max="1035" width="11.6640625" style="374" bestFit="1" customWidth="1"/>
    <col min="1036" max="1036" width="15.1640625" style="374" customWidth="1"/>
    <col min="1037" max="1037" width="14.1640625" style="374" customWidth="1"/>
    <col min="1038" max="1038" width="13.33203125" style="374" customWidth="1"/>
    <col min="1039" max="1039" width="12.5" style="374" customWidth="1"/>
    <col min="1040" max="1041" width="13.5" style="374" customWidth="1"/>
    <col min="1042" max="1282" width="10.83203125" style="374"/>
    <col min="1283" max="1283" width="1.83203125" style="374" customWidth="1"/>
    <col min="1284" max="1284" width="6.83203125" style="374" customWidth="1"/>
    <col min="1285" max="1285" width="21.6640625" style="374" customWidth="1"/>
    <col min="1286" max="1286" width="13.83203125" style="374" customWidth="1"/>
    <col min="1287" max="1287" width="14" style="374" customWidth="1"/>
    <col min="1288" max="1288" width="3.1640625" style="374" customWidth="1"/>
    <col min="1289" max="1289" width="11.6640625" style="374" bestFit="1" customWidth="1"/>
    <col min="1290" max="1290" width="2.5" style="374" customWidth="1"/>
    <col min="1291" max="1291" width="11.6640625" style="374" bestFit="1" customWidth="1"/>
    <col min="1292" max="1292" width="15.1640625" style="374" customWidth="1"/>
    <col min="1293" max="1293" width="14.1640625" style="374" customWidth="1"/>
    <col min="1294" max="1294" width="13.33203125" style="374" customWidth="1"/>
    <col min="1295" max="1295" width="12.5" style="374" customWidth="1"/>
    <col min="1296" max="1297" width="13.5" style="374" customWidth="1"/>
    <col min="1298" max="1538" width="10.83203125" style="374"/>
    <col min="1539" max="1539" width="1.83203125" style="374" customWidth="1"/>
    <col min="1540" max="1540" width="6.83203125" style="374" customWidth="1"/>
    <col min="1541" max="1541" width="21.6640625" style="374" customWidth="1"/>
    <col min="1542" max="1542" width="13.83203125" style="374" customWidth="1"/>
    <col min="1543" max="1543" width="14" style="374" customWidth="1"/>
    <col min="1544" max="1544" width="3.1640625" style="374" customWidth="1"/>
    <col min="1545" max="1545" width="11.6640625" style="374" bestFit="1" customWidth="1"/>
    <col min="1546" max="1546" width="2.5" style="374" customWidth="1"/>
    <col min="1547" max="1547" width="11.6640625" style="374" bestFit="1" customWidth="1"/>
    <col min="1548" max="1548" width="15.1640625" style="374" customWidth="1"/>
    <col min="1549" max="1549" width="14.1640625" style="374" customWidth="1"/>
    <col min="1550" max="1550" width="13.33203125" style="374" customWidth="1"/>
    <col min="1551" max="1551" width="12.5" style="374" customWidth="1"/>
    <col min="1552" max="1553" width="13.5" style="374" customWidth="1"/>
    <col min="1554" max="1794" width="10.83203125" style="374"/>
    <col min="1795" max="1795" width="1.83203125" style="374" customWidth="1"/>
    <col min="1796" max="1796" width="6.83203125" style="374" customWidth="1"/>
    <col min="1797" max="1797" width="21.6640625" style="374" customWidth="1"/>
    <col min="1798" max="1798" width="13.83203125" style="374" customWidth="1"/>
    <col min="1799" max="1799" width="14" style="374" customWidth="1"/>
    <col min="1800" max="1800" width="3.1640625" style="374" customWidth="1"/>
    <col min="1801" max="1801" width="11.6640625" style="374" bestFit="1" customWidth="1"/>
    <col min="1802" max="1802" width="2.5" style="374" customWidth="1"/>
    <col min="1803" max="1803" width="11.6640625" style="374" bestFit="1" customWidth="1"/>
    <col min="1804" max="1804" width="15.1640625" style="374" customWidth="1"/>
    <col min="1805" max="1805" width="14.1640625" style="374" customWidth="1"/>
    <col min="1806" max="1806" width="13.33203125" style="374" customWidth="1"/>
    <col min="1807" max="1807" width="12.5" style="374" customWidth="1"/>
    <col min="1808" max="1809" width="13.5" style="374" customWidth="1"/>
    <col min="1810" max="2050" width="10.83203125" style="374"/>
    <col min="2051" max="2051" width="1.83203125" style="374" customWidth="1"/>
    <col min="2052" max="2052" width="6.83203125" style="374" customWidth="1"/>
    <col min="2053" max="2053" width="21.6640625" style="374" customWidth="1"/>
    <col min="2054" max="2054" width="13.83203125" style="374" customWidth="1"/>
    <col min="2055" max="2055" width="14" style="374" customWidth="1"/>
    <col min="2056" max="2056" width="3.1640625" style="374" customWidth="1"/>
    <col min="2057" max="2057" width="11.6640625" style="374" bestFit="1" customWidth="1"/>
    <col min="2058" max="2058" width="2.5" style="374" customWidth="1"/>
    <col min="2059" max="2059" width="11.6640625" style="374" bestFit="1" customWidth="1"/>
    <col min="2060" max="2060" width="15.1640625" style="374" customWidth="1"/>
    <col min="2061" max="2061" width="14.1640625" style="374" customWidth="1"/>
    <col min="2062" max="2062" width="13.33203125" style="374" customWidth="1"/>
    <col min="2063" max="2063" width="12.5" style="374" customWidth="1"/>
    <col min="2064" max="2065" width="13.5" style="374" customWidth="1"/>
    <col min="2066" max="2306" width="10.83203125" style="374"/>
    <col min="2307" max="2307" width="1.83203125" style="374" customWidth="1"/>
    <col min="2308" max="2308" width="6.83203125" style="374" customWidth="1"/>
    <col min="2309" max="2309" width="21.6640625" style="374" customWidth="1"/>
    <col min="2310" max="2310" width="13.83203125" style="374" customWidth="1"/>
    <col min="2311" max="2311" width="14" style="374" customWidth="1"/>
    <col min="2312" max="2312" width="3.1640625" style="374" customWidth="1"/>
    <col min="2313" max="2313" width="11.6640625" style="374" bestFit="1" customWidth="1"/>
    <col min="2314" max="2314" width="2.5" style="374" customWidth="1"/>
    <col min="2315" max="2315" width="11.6640625" style="374" bestFit="1" customWidth="1"/>
    <col min="2316" max="2316" width="15.1640625" style="374" customWidth="1"/>
    <col min="2317" max="2317" width="14.1640625" style="374" customWidth="1"/>
    <col min="2318" max="2318" width="13.33203125" style="374" customWidth="1"/>
    <col min="2319" max="2319" width="12.5" style="374" customWidth="1"/>
    <col min="2320" max="2321" width="13.5" style="374" customWidth="1"/>
    <col min="2322" max="2562" width="10.83203125" style="374"/>
    <col min="2563" max="2563" width="1.83203125" style="374" customWidth="1"/>
    <col min="2564" max="2564" width="6.83203125" style="374" customWidth="1"/>
    <col min="2565" max="2565" width="21.6640625" style="374" customWidth="1"/>
    <col min="2566" max="2566" width="13.83203125" style="374" customWidth="1"/>
    <col min="2567" max="2567" width="14" style="374" customWidth="1"/>
    <col min="2568" max="2568" width="3.1640625" style="374" customWidth="1"/>
    <col min="2569" max="2569" width="11.6640625" style="374" bestFit="1" customWidth="1"/>
    <col min="2570" max="2570" width="2.5" style="374" customWidth="1"/>
    <col min="2571" max="2571" width="11.6640625" style="374" bestFit="1" customWidth="1"/>
    <col min="2572" max="2572" width="15.1640625" style="374" customWidth="1"/>
    <col min="2573" max="2573" width="14.1640625" style="374" customWidth="1"/>
    <col min="2574" max="2574" width="13.33203125" style="374" customWidth="1"/>
    <col min="2575" max="2575" width="12.5" style="374" customWidth="1"/>
    <col min="2576" max="2577" width="13.5" style="374" customWidth="1"/>
    <col min="2578" max="2818" width="10.83203125" style="374"/>
    <col min="2819" max="2819" width="1.83203125" style="374" customWidth="1"/>
    <col min="2820" max="2820" width="6.83203125" style="374" customWidth="1"/>
    <col min="2821" max="2821" width="21.6640625" style="374" customWidth="1"/>
    <col min="2822" max="2822" width="13.83203125" style="374" customWidth="1"/>
    <col min="2823" max="2823" width="14" style="374" customWidth="1"/>
    <col min="2824" max="2824" width="3.1640625" style="374" customWidth="1"/>
    <col min="2825" max="2825" width="11.6640625" style="374" bestFit="1" customWidth="1"/>
    <col min="2826" max="2826" width="2.5" style="374" customWidth="1"/>
    <col min="2827" max="2827" width="11.6640625" style="374" bestFit="1" customWidth="1"/>
    <col min="2828" max="2828" width="15.1640625" style="374" customWidth="1"/>
    <col min="2829" max="2829" width="14.1640625" style="374" customWidth="1"/>
    <col min="2830" max="2830" width="13.33203125" style="374" customWidth="1"/>
    <col min="2831" max="2831" width="12.5" style="374" customWidth="1"/>
    <col min="2832" max="2833" width="13.5" style="374" customWidth="1"/>
    <col min="2834" max="3074" width="10.83203125" style="374"/>
    <col min="3075" max="3075" width="1.83203125" style="374" customWidth="1"/>
    <col min="3076" max="3076" width="6.83203125" style="374" customWidth="1"/>
    <col min="3077" max="3077" width="21.6640625" style="374" customWidth="1"/>
    <col min="3078" max="3078" width="13.83203125" style="374" customWidth="1"/>
    <col min="3079" max="3079" width="14" style="374" customWidth="1"/>
    <col min="3080" max="3080" width="3.1640625" style="374" customWidth="1"/>
    <col min="3081" max="3081" width="11.6640625" style="374" bestFit="1" customWidth="1"/>
    <col min="3082" max="3082" width="2.5" style="374" customWidth="1"/>
    <col min="3083" max="3083" width="11.6640625" style="374" bestFit="1" customWidth="1"/>
    <col min="3084" max="3084" width="15.1640625" style="374" customWidth="1"/>
    <col min="3085" max="3085" width="14.1640625" style="374" customWidth="1"/>
    <col min="3086" max="3086" width="13.33203125" style="374" customWidth="1"/>
    <col min="3087" max="3087" width="12.5" style="374" customWidth="1"/>
    <col min="3088" max="3089" width="13.5" style="374" customWidth="1"/>
    <col min="3090" max="3330" width="10.83203125" style="374"/>
    <col min="3331" max="3331" width="1.83203125" style="374" customWidth="1"/>
    <col min="3332" max="3332" width="6.83203125" style="374" customWidth="1"/>
    <col min="3333" max="3333" width="21.6640625" style="374" customWidth="1"/>
    <col min="3334" max="3334" width="13.83203125" style="374" customWidth="1"/>
    <col min="3335" max="3335" width="14" style="374" customWidth="1"/>
    <col min="3336" max="3336" width="3.1640625" style="374" customWidth="1"/>
    <col min="3337" max="3337" width="11.6640625" style="374" bestFit="1" customWidth="1"/>
    <col min="3338" max="3338" width="2.5" style="374" customWidth="1"/>
    <col min="3339" max="3339" width="11.6640625" style="374" bestFit="1" customWidth="1"/>
    <col min="3340" max="3340" width="15.1640625" style="374" customWidth="1"/>
    <col min="3341" max="3341" width="14.1640625" style="374" customWidth="1"/>
    <col min="3342" max="3342" width="13.33203125" style="374" customWidth="1"/>
    <col min="3343" max="3343" width="12.5" style="374" customWidth="1"/>
    <col min="3344" max="3345" width="13.5" style="374" customWidth="1"/>
    <col min="3346" max="3586" width="10.83203125" style="374"/>
    <col min="3587" max="3587" width="1.83203125" style="374" customWidth="1"/>
    <col min="3588" max="3588" width="6.83203125" style="374" customWidth="1"/>
    <col min="3589" max="3589" width="21.6640625" style="374" customWidth="1"/>
    <col min="3590" max="3590" width="13.83203125" style="374" customWidth="1"/>
    <col min="3591" max="3591" width="14" style="374" customWidth="1"/>
    <col min="3592" max="3592" width="3.1640625" style="374" customWidth="1"/>
    <col min="3593" max="3593" width="11.6640625" style="374" bestFit="1" customWidth="1"/>
    <col min="3594" max="3594" width="2.5" style="374" customWidth="1"/>
    <col min="3595" max="3595" width="11.6640625" style="374" bestFit="1" customWidth="1"/>
    <col min="3596" max="3596" width="15.1640625" style="374" customWidth="1"/>
    <col min="3597" max="3597" width="14.1640625" style="374" customWidth="1"/>
    <col min="3598" max="3598" width="13.33203125" style="374" customWidth="1"/>
    <col min="3599" max="3599" width="12.5" style="374" customWidth="1"/>
    <col min="3600" max="3601" width="13.5" style="374" customWidth="1"/>
    <col min="3602" max="3842" width="10.83203125" style="374"/>
    <col min="3843" max="3843" width="1.83203125" style="374" customWidth="1"/>
    <col min="3844" max="3844" width="6.83203125" style="374" customWidth="1"/>
    <col min="3845" max="3845" width="21.6640625" style="374" customWidth="1"/>
    <col min="3846" max="3846" width="13.83203125" style="374" customWidth="1"/>
    <col min="3847" max="3847" width="14" style="374" customWidth="1"/>
    <col min="3848" max="3848" width="3.1640625" style="374" customWidth="1"/>
    <col min="3849" max="3849" width="11.6640625" style="374" bestFit="1" customWidth="1"/>
    <col min="3850" max="3850" width="2.5" style="374" customWidth="1"/>
    <col min="3851" max="3851" width="11.6640625" style="374" bestFit="1" customWidth="1"/>
    <col min="3852" max="3852" width="15.1640625" style="374" customWidth="1"/>
    <col min="3853" max="3853" width="14.1640625" style="374" customWidth="1"/>
    <col min="3854" max="3854" width="13.33203125" style="374" customWidth="1"/>
    <col min="3855" max="3855" width="12.5" style="374" customWidth="1"/>
    <col min="3856" max="3857" width="13.5" style="374" customWidth="1"/>
    <col min="3858" max="4098" width="10.83203125" style="374"/>
    <col min="4099" max="4099" width="1.83203125" style="374" customWidth="1"/>
    <col min="4100" max="4100" width="6.83203125" style="374" customWidth="1"/>
    <col min="4101" max="4101" width="21.6640625" style="374" customWidth="1"/>
    <col min="4102" max="4102" width="13.83203125" style="374" customWidth="1"/>
    <col min="4103" max="4103" width="14" style="374" customWidth="1"/>
    <col min="4104" max="4104" width="3.1640625" style="374" customWidth="1"/>
    <col min="4105" max="4105" width="11.6640625" style="374" bestFit="1" customWidth="1"/>
    <col min="4106" max="4106" width="2.5" style="374" customWidth="1"/>
    <col min="4107" max="4107" width="11.6640625" style="374" bestFit="1" customWidth="1"/>
    <col min="4108" max="4108" width="15.1640625" style="374" customWidth="1"/>
    <col min="4109" max="4109" width="14.1640625" style="374" customWidth="1"/>
    <col min="4110" max="4110" width="13.33203125" style="374" customWidth="1"/>
    <col min="4111" max="4111" width="12.5" style="374" customWidth="1"/>
    <col min="4112" max="4113" width="13.5" style="374" customWidth="1"/>
    <col min="4114" max="4354" width="10.83203125" style="374"/>
    <col min="4355" max="4355" width="1.83203125" style="374" customWidth="1"/>
    <col min="4356" max="4356" width="6.83203125" style="374" customWidth="1"/>
    <col min="4357" max="4357" width="21.6640625" style="374" customWidth="1"/>
    <col min="4358" max="4358" width="13.83203125" style="374" customWidth="1"/>
    <col min="4359" max="4359" width="14" style="374" customWidth="1"/>
    <col min="4360" max="4360" width="3.1640625" style="374" customWidth="1"/>
    <col min="4361" max="4361" width="11.6640625" style="374" bestFit="1" customWidth="1"/>
    <col min="4362" max="4362" width="2.5" style="374" customWidth="1"/>
    <col min="4363" max="4363" width="11.6640625" style="374" bestFit="1" customWidth="1"/>
    <col min="4364" max="4364" width="15.1640625" style="374" customWidth="1"/>
    <col min="4365" max="4365" width="14.1640625" style="374" customWidth="1"/>
    <col min="4366" max="4366" width="13.33203125" style="374" customWidth="1"/>
    <col min="4367" max="4367" width="12.5" style="374" customWidth="1"/>
    <col min="4368" max="4369" width="13.5" style="374" customWidth="1"/>
    <col min="4370" max="4610" width="10.83203125" style="374"/>
    <col min="4611" max="4611" width="1.83203125" style="374" customWidth="1"/>
    <col min="4612" max="4612" width="6.83203125" style="374" customWidth="1"/>
    <col min="4613" max="4613" width="21.6640625" style="374" customWidth="1"/>
    <col min="4614" max="4614" width="13.83203125" style="374" customWidth="1"/>
    <col min="4615" max="4615" width="14" style="374" customWidth="1"/>
    <col min="4616" max="4616" width="3.1640625" style="374" customWidth="1"/>
    <col min="4617" max="4617" width="11.6640625" style="374" bestFit="1" customWidth="1"/>
    <col min="4618" max="4618" width="2.5" style="374" customWidth="1"/>
    <col min="4619" max="4619" width="11.6640625" style="374" bestFit="1" customWidth="1"/>
    <col min="4620" max="4620" width="15.1640625" style="374" customWidth="1"/>
    <col min="4621" max="4621" width="14.1640625" style="374" customWidth="1"/>
    <col min="4622" max="4622" width="13.33203125" style="374" customWidth="1"/>
    <col min="4623" max="4623" width="12.5" style="374" customWidth="1"/>
    <col min="4624" max="4625" width="13.5" style="374" customWidth="1"/>
    <col min="4626" max="4866" width="10.83203125" style="374"/>
    <col min="4867" max="4867" width="1.83203125" style="374" customWidth="1"/>
    <col min="4868" max="4868" width="6.83203125" style="374" customWidth="1"/>
    <col min="4869" max="4869" width="21.6640625" style="374" customWidth="1"/>
    <col min="4870" max="4870" width="13.83203125" style="374" customWidth="1"/>
    <col min="4871" max="4871" width="14" style="374" customWidth="1"/>
    <col min="4872" max="4872" width="3.1640625" style="374" customWidth="1"/>
    <col min="4873" max="4873" width="11.6640625" style="374" bestFit="1" customWidth="1"/>
    <col min="4874" max="4874" width="2.5" style="374" customWidth="1"/>
    <col min="4875" max="4875" width="11.6640625" style="374" bestFit="1" customWidth="1"/>
    <col min="4876" max="4876" width="15.1640625" style="374" customWidth="1"/>
    <col min="4877" max="4877" width="14.1640625" style="374" customWidth="1"/>
    <col min="4878" max="4878" width="13.33203125" style="374" customWidth="1"/>
    <col min="4879" max="4879" width="12.5" style="374" customWidth="1"/>
    <col min="4880" max="4881" width="13.5" style="374" customWidth="1"/>
    <col min="4882" max="5122" width="10.83203125" style="374"/>
    <col min="5123" max="5123" width="1.83203125" style="374" customWidth="1"/>
    <col min="5124" max="5124" width="6.83203125" style="374" customWidth="1"/>
    <col min="5125" max="5125" width="21.6640625" style="374" customWidth="1"/>
    <col min="5126" max="5126" width="13.83203125" style="374" customWidth="1"/>
    <col min="5127" max="5127" width="14" style="374" customWidth="1"/>
    <col min="5128" max="5128" width="3.1640625" style="374" customWidth="1"/>
    <col min="5129" max="5129" width="11.6640625" style="374" bestFit="1" customWidth="1"/>
    <col min="5130" max="5130" width="2.5" style="374" customWidth="1"/>
    <col min="5131" max="5131" width="11.6640625" style="374" bestFit="1" customWidth="1"/>
    <col min="5132" max="5132" width="15.1640625" style="374" customWidth="1"/>
    <col min="5133" max="5133" width="14.1640625" style="374" customWidth="1"/>
    <col min="5134" max="5134" width="13.33203125" style="374" customWidth="1"/>
    <col min="5135" max="5135" width="12.5" style="374" customWidth="1"/>
    <col min="5136" max="5137" width="13.5" style="374" customWidth="1"/>
    <col min="5138" max="5378" width="10.83203125" style="374"/>
    <col min="5379" max="5379" width="1.83203125" style="374" customWidth="1"/>
    <col min="5380" max="5380" width="6.83203125" style="374" customWidth="1"/>
    <col min="5381" max="5381" width="21.6640625" style="374" customWidth="1"/>
    <col min="5382" max="5382" width="13.83203125" style="374" customWidth="1"/>
    <col min="5383" max="5383" width="14" style="374" customWidth="1"/>
    <col min="5384" max="5384" width="3.1640625" style="374" customWidth="1"/>
    <col min="5385" max="5385" width="11.6640625" style="374" bestFit="1" customWidth="1"/>
    <col min="5386" max="5386" width="2.5" style="374" customWidth="1"/>
    <col min="5387" max="5387" width="11.6640625" style="374" bestFit="1" customWidth="1"/>
    <col min="5388" max="5388" width="15.1640625" style="374" customWidth="1"/>
    <col min="5389" max="5389" width="14.1640625" style="374" customWidth="1"/>
    <col min="5390" max="5390" width="13.33203125" style="374" customWidth="1"/>
    <col min="5391" max="5391" width="12.5" style="374" customWidth="1"/>
    <col min="5392" max="5393" width="13.5" style="374" customWidth="1"/>
    <col min="5394" max="5634" width="10.83203125" style="374"/>
    <col min="5635" max="5635" width="1.83203125" style="374" customWidth="1"/>
    <col min="5636" max="5636" width="6.83203125" style="374" customWidth="1"/>
    <col min="5637" max="5637" width="21.6640625" style="374" customWidth="1"/>
    <col min="5638" max="5638" width="13.83203125" style="374" customWidth="1"/>
    <col min="5639" max="5639" width="14" style="374" customWidth="1"/>
    <col min="5640" max="5640" width="3.1640625" style="374" customWidth="1"/>
    <col min="5641" max="5641" width="11.6640625" style="374" bestFit="1" customWidth="1"/>
    <col min="5642" max="5642" width="2.5" style="374" customWidth="1"/>
    <col min="5643" max="5643" width="11.6640625" style="374" bestFit="1" customWidth="1"/>
    <col min="5644" max="5644" width="15.1640625" style="374" customWidth="1"/>
    <col min="5645" max="5645" width="14.1640625" style="374" customWidth="1"/>
    <col min="5646" max="5646" width="13.33203125" style="374" customWidth="1"/>
    <col min="5647" max="5647" width="12.5" style="374" customWidth="1"/>
    <col min="5648" max="5649" width="13.5" style="374" customWidth="1"/>
    <col min="5650" max="5890" width="10.83203125" style="374"/>
    <col min="5891" max="5891" width="1.83203125" style="374" customWidth="1"/>
    <col min="5892" max="5892" width="6.83203125" style="374" customWidth="1"/>
    <col min="5893" max="5893" width="21.6640625" style="374" customWidth="1"/>
    <col min="5894" max="5894" width="13.83203125" style="374" customWidth="1"/>
    <col min="5895" max="5895" width="14" style="374" customWidth="1"/>
    <col min="5896" max="5896" width="3.1640625" style="374" customWidth="1"/>
    <col min="5897" max="5897" width="11.6640625" style="374" bestFit="1" customWidth="1"/>
    <col min="5898" max="5898" width="2.5" style="374" customWidth="1"/>
    <col min="5899" max="5899" width="11.6640625" style="374" bestFit="1" customWidth="1"/>
    <col min="5900" max="5900" width="15.1640625" style="374" customWidth="1"/>
    <col min="5901" max="5901" width="14.1640625" style="374" customWidth="1"/>
    <col min="5902" max="5902" width="13.33203125" style="374" customWidth="1"/>
    <col min="5903" max="5903" width="12.5" style="374" customWidth="1"/>
    <col min="5904" max="5905" width="13.5" style="374" customWidth="1"/>
    <col min="5906" max="6146" width="10.83203125" style="374"/>
    <col min="6147" max="6147" width="1.83203125" style="374" customWidth="1"/>
    <col min="6148" max="6148" width="6.83203125" style="374" customWidth="1"/>
    <col min="6149" max="6149" width="21.6640625" style="374" customWidth="1"/>
    <col min="6150" max="6150" width="13.83203125" style="374" customWidth="1"/>
    <col min="6151" max="6151" width="14" style="374" customWidth="1"/>
    <col min="6152" max="6152" width="3.1640625" style="374" customWidth="1"/>
    <col min="6153" max="6153" width="11.6640625" style="374" bestFit="1" customWidth="1"/>
    <col min="6154" max="6154" width="2.5" style="374" customWidth="1"/>
    <col min="6155" max="6155" width="11.6640625" style="374" bestFit="1" customWidth="1"/>
    <col min="6156" max="6156" width="15.1640625" style="374" customWidth="1"/>
    <col min="6157" max="6157" width="14.1640625" style="374" customWidth="1"/>
    <col min="6158" max="6158" width="13.33203125" style="374" customWidth="1"/>
    <col min="6159" max="6159" width="12.5" style="374" customWidth="1"/>
    <col min="6160" max="6161" width="13.5" style="374" customWidth="1"/>
    <col min="6162" max="6402" width="10.83203125" style="374"/>
    <col min="6403" max="6403" width="1.83203125" style="374" customWidth="1"/>
    <col min="6404" max="6404" width="6.83203125" style="374" customWidth="1"/>
    <col min="6405" max="6405" width="21.6640625" style="374" customWidth="1"/>
    <col min="6406" max="6406" width="13.83203125" style="374" customWidth="1"/>
    <col min="6407" max="6407" width="14" style="374" customWidth="1"/>
    <col min="6408" max="6408" width="3.1640625" style="374" customWidth="1"/>
    <col min="6409" max="6409" width="11.6640625" style="374" bestFit="1" customWidth="1"/>
    <col min="6410" max="6410" width="2.5" style="374" customWidth="1"/>
    <col min="6411" max="6411" width="11.6640625" style="374" bestFit="1" customWidth="1"/>
    <col min="6412" max="6412" width="15.1640625" style="374" customWidth="1"/>
    <col min="6413" max="6413" width="14.1640625" style="374" customWidth="1"/>
    <col min="6414" max="6414" width="13.33203125" style="374" customWidth="1"/>
    <col min="6415" max="6415" width="12.5" style="374" customWidth="1"/>
    <col min="6416" max="6417" width="13.5" style="374" customWidth="1"/>
    <col min="6418" max="6658" width="10.83203125" style="374"/>
    <col min="6659" max="6659" width="1.83203125" style="374" customWidth="1"/>
    <col min="6660" max="6660" width="6.83203125" style="374" customWidth="1"/>
    <col min="6661" max="6661" width="21.6640625" style="374" customWidth="1"/>
    <col min="6662" max="6662" width="13.83203125" style="374" customWidth="1"/>
    <col min="6663" max="6663" width="14" style="374" customWidth="1"/>
    <col min="6664" max="6664" width="3.1640625" style="374" customWidth="1"/>
    <col min="6665" max="6665" width="11.6640625" style="374" bestFit="1" customWidth="1"/>
    <col min="6666" max="6666" width="2.5" style="374" customWidth="1"/>
    <col min="6667" max="6667" width="11.6640625" style="374" bestFit="1" customWidth="1"/>
    <col min="6668" max="6668" width="15.1640625" style="374" customWidth="1"/>
    <col min="6669" max="6669" width="14.1640625" style="374" customWidth="1"/>
    <col min="6670" max="6670" width="13.33203125" style="374" customWidth="1"/>
    <col min="6671" max="6671" width="12.5" style="374" customWidth="1"/>
    <col min="6672" max="6673" width="13.5" style="374" customWidth="1"/>
    <col min="6674" max="6914" width="10.83203125" style="374"/>
    <col min="6915" max="6915" width="1.83203125" style="374" customWidth="1"/>
    <col min="6916" max="6916" width="6.83203125" style="374" customWidth="1"/>
    <col min="6917" max="6917" width="21.6640625" style="374" customWidth="1"/>
    <col min="6918" max="6918" width="13.83203125" style="374" customWidth="1"/>
    <col min="6919" max="6919" width="14" style="374" customWidth="1"/>
    <col min="6920" max="6920" width="3.1640625" style="374" customWidth="1"/>
    <col min="6921" max="6921" width="11.6640625" style="374" bestFit="1" customWidth="1"/>
    <col min="6922" max="6922" width="2.5" style="374" customWidth="1"/>
    <col min="6923" max="6923" width="11.6640625" style="374" bestFit="1" customWidth="1"/>
    <col min="6924" max="6924" width="15.1640625" style="374" customWidth="1"/>
    <col min="6925" max="6925" width="14.1640625" style="374" customWidth="1"/>
    <col min="6926" max="6926" width="13.33203125" style="374" customWidth="1"/>
    <col min="6927" max="6927" width="12.5" style="374" customWidth="1"/>
    <col min="6928" max="6929" width="13.5" style="374" customWidth="1"/>
    <col min="6930" max="7170" width="10.83203125" style="374"/>
    <col min="7171" max="7171" width="1.83203125" style="374" customWidth="1"/>
    <col min="7172" max="7172" width="6.83203125" style="374" customWidth="1"/>
    <col min="7173" max="7173" width="21.6640625" style="374" customWidth="1"/>
    <col min="7174" max="7174" width="13.83203125" style="374" customWidth="1"/>
    <col min="7175" max="7175" width="14" style="374" customWidth="1"/>
    <col min="7176" max="7176" width="3.1640625" style="374" customWidth="1"/>
    <col min="7177" max="7177" width="11.6640625" style="374" bestFit="1" customWidth="1"/>
    <col min="7178" max="7178" width="2.5" style="374" customWidth="1"/>
    <col min="7179" max="7179" width="11.6640625" style="374" bestFit="1" customWidth="1"/>
    <col min="7180" max="7180" width="15.1640625" style="374" customWidth="1"/>
    <col min="7181" max="7181" width="14.1640625" style="374" customWidth="1"/>
    <col min="7182" max="7182" width="13.33203125" style="374" customWidth="1"/>
    <col min="7183" max="7183" width="12.5" style="374" customWidth="1"/>
    <col min="7184" max="7185" width="13.5" style="374" customWidth="1"/>
    <col min="7186" max="7426" width="10.83203125" style="374"/>
    <col min="7427" max="7427" width="1.83203125" style="374" customWidth="1"/>
    <col min="7428" max="7428" width="6.83203125" style="374" customWidth="1"/>
    <col min="7429" max="7429" width="21.6640625" style="374" customWidth="1"/>
    <col min="7430" max="7430" width="13.83203125" style="374" customWidth="1"/>
    <col min="7431" max="7431" width="14" style="374" customWidth="1"/>
    <col min="7432" max="7432" width="3.1640625" style="374" customWidth="1"/>
    <col min="7433" max="7433" width="11.6640625" style="374" bestFit="1" customWidth="1"/>
    <col min="7434" max="7434" width="2.5" style="374" customWidth="1"/>
    <col min="7435" max="7435" width="11.6640625" style="374" bestFit="1" customWidth="1"/>
    <col min="7436" max="7436" width="15.1640625" style="374" customWidth="1"/>
    <col min="7437" max="7437" width="14.1640625" style="374" customWidth="1"/>
    <col min="7438" max="7438" width="13.33203125" style="374" customWidth="1"/>
    <col min="7439" max="7439" width="12.5" style="374" customWidth="1"/>
    <col min="7440" max="7441" width="13.5" style="374" customWidth="1"/>
    <col min="7442" max="7682" width="10.83203125" style="374"/>
    <col min="7683" max="7683" width="1.83203125" style="374" customWidth="1"/>
    <col min="7684" max="7684" width="6.83203125" style="374" customWidth="1"/>
    <col min="7685" max="7685" width="21.6640625" style="374" customWidth="1"/>
    <col min="7686" max="7686" width="13.83203125" style="374" customWidth="1"/>
    <col min="7687" max="7687" width="14" style="374" customWidth="1"/>
    <col min="7688" max="7688" width="3.1640625" style="374" customWidth="1"/>
    <col min="7689" max="7689" width="11.6640625" style="374" bestFit="1" customWidth="1"/>
    <col min="7690" max="7690" width="2.5" style="374" customWidth="1"/>
    <col min="7691" max="7691" width="11.6640625" style="374" bestFit="1" customWidth="1"/>
    <col min="7692" max="7692" width="15.1640625" style="374" customWidth="1"/>
    <col min="7693" max="7693" width="14.1640625" style="374" customWidth="1"/>
    <col min="7694" max="7694" width="13.33203125" style="374" customWidth="1"/>
    <col min="7695" max="7695" width="12.5" style="374" customWidth="1"/>
    <col min="7696" max="7697" width="13.5" style="374" customWidth="1"/>
    <col min="7698" max="7938" width="10.83203125" style="374"/>
    <col min="7939" max="7939" width="1.83203125" style="374" customWidth="1"/>
    <col min="7940" max="7940" width="6.83203125" style="374" customWidth="1"/>
    <col min="7941" max="7941" width="21.6640625" style="374" customWidth="1"/>
    <col min="7942" max="7942" width="13.83203125" style="374" customWidth="1"/>
    <col min="7943" max="7943" width="14" style="374" customWidth="1"/>
    <col min="7944" max="7944" width="3.1640625" style="374" customWidth="1"/>
    <col min="7945" max="7945" width="11.6640625" style="374" bestFit="1" customWidth="1"/>
    <col min="7946" max="7946" width="2.5" style="374" customWidth="1"/>
    <col min="7947" max="7947" width="11.6640625" style="374" bestFit="1" customWidth="1"/>
    <col min="7948" max="7948" width="15.1640625" style="374" customWidth="1"/>
    <col min="7949" max="7949" width="14.1640625" style="374" customWidth="1"/>
    <col min="7950" max="7950" width="13.33203125" style="374" customWidth="1"/>
    <col min="7951" max="7951" width="12.5" style="374" customWidth="1"/>
    <col min="7952" max="7953" width="13.5" style="374" customWidth="1"/>
    <col min="7954" max="8194" width="10.83203125" style="374"/>
    <col min="8195" max="8195" width="1.83203125" style="374" customWidth="1"/>
    <col min="8196" max="8196" width="6.83203125" style="374" customWidth="1"/>
    <col min="8197" max="8197" width="21.6640625" style="374" customWidth="1"/>
    <col min="8198" max="8198" width="13.83203125" style="374" customWidth="1"/>
    <col min="8199" max="8199" width="14" style="374" customWidth="1"/>
    <col min="8200" max="8200" width="3.1640625" style="374" customWidth="1"/>
    <col min="8201" max="8201" width="11.6640625" style="374" bestFit="1" customWidth="1"/>
    <col min="8202" max="8202" width="2.5" style="374" customWidth="1"/>
    <col min="8203" max="8203" width="11.6640625" style="374" bestFit="1" customWidth="1"/>
    <col min="8204" max="8204" width="15.1640625" style="374" customWidth="1"/>
    <col min="8205" max="8205" width="14.1640625" style="374" customWidth="1"/>
    <col min="8206" max="8206" width="13.33203125" style="374" customWidth="1"/>
    <col min="8207" max="8207" width="12.5" style="374" customWidth="1"/>
    <col min="8208" max="8209" width="13.5" style="374" customWidth="1"/>
    <col min="8210" max="8450" width="10.83203125" style="374"/>
    <col min="8451" max="8451" width="1.83203125" style="374" customWidth="1"/>
    <col min="8452" max="8452" width="6.83203125" style="374" customWidth="1"/>
    <col min="8453" max="8453" width="21.6640625" style="374" customWidth="1"/>
    <col min="8454" max="8454" width="13.83203125" style="374" customWidth="1"/>
    <col min="8455" max="8455" width="14" style="374" customWidth="1"/>
    <col min="8456" max="8456" width="3.1640625" style="374" customWidth="1"/>
    <col min="8457" max="8457" width="11.6640625" style="374" bestFit="1" customWidth="1"/>
    <col min="8458" max="8458" width="2.5" style="374" customWidth="1"/>
    <col min="8459" max="8459" width="11.6640625" style="374" bestFit="1" customWidth="1"/>
    <col min="8460" max="8460" width="15.1640625" style="374" customWidth="1"/>
    <col min="8461" max="8461" width="14.1640625" style="374" customWidth="1"/>
    <col min="8462" max="8462" width="13.33203125" style="374" customWidth="1"/>
    <col min="8463" max="8463" width="12.5" style="374" customWidth="1"/>
    <col min="8464" max="8465" width="13.5" style="374" customWidth="1"/>
    <col min="8466" max="8706" width="10.83203125" style="374"/>
    <col min="8707" max="8707" width="1.83203125" style="374" customWidth="1"/>
    <col min="8708" max="8708" width="6.83203125" style="374" customWidth="1"/>
    <col min="8709" max="8709" width="21.6640625" style="374" customWidth="1"/>
    <col min="8710" max="8710" width="13.83203125" style="374" customWidth="1"/>
    <col min="8711" max="8711" width="14" style="374" customWidth="1"/>
    <col min="8712" max="8712" width="3.1640625" style="374" customWidth="1"/>
    <col min="8713" max="8713" width="11.6640625" style="374" bestFit="1" customWidth="1"/>
    <col min="8714" max="8714" width="2.5" style="374" customWidth="1"/>
    <col min="8715" max="8715" width="11.6640625" style="374" bestFit="1" customWidth="1"/>
    <col min="8716" max="8716" width="15.1640625" style="374" customWidth="1"/>
    <col min="8717" max="8717" width="14.1640625" style="374" customWidth="1"/>
    <col min="8718" max="8718" width="13.33203125" style="374" customWidth="1"/>
    <col min="8719" max="8719" width="12.5" style="374" customWidth="1"/>
    <col min="8720" max="8721" width="13.5" style="374" customWidth="1"/>
    <col min="8722" max="8962" width="10.83203125" style="374"/>
    <col min="8963" max="8963" width="1.83203125" style="374" customWidth="1"/>
    <col min="8964" max="8964" width="6.83203125" style="374" customWidth="1"/>
    <col min="8965" max="8965" width="21.6640625" style="374" customWidth="1"/>
    <col min="8966" max="8966" width="13.83203125" style="374" customWidth="1"/>
    <col min="8967" max="8967" width="14" style="374" customWidth="1"/>
    <col min="8968" max="8968" width="3.1640625" style="374" customWidth="1"/>
    <col min="8969" max="8969" width="11.6640625" style="374" bestFit="1" customWidth="1"/>
    <col min="8970" max="8970" width="2.5" style="374" customWidth="1"/>
    <col min="8971" max="8971" width="11.6640625" style="374" bestFit="1" customWidth="1"/>
    <col min="8972" max="8972" width="15.1640625" style="374" customWidth="1"/>
    <col min="8973" max="8973" width="14.1640625" style="374" customWidth="1"/>
    <col min="8974" max="8974" width="13.33203125" style="374" customWidth="1"/>
    <col min="8975" max="8975" width="12.5" style="374" customWidth="1"/>
    <col min="8976" max="8977" width="13.5" style="374" customWidth="1"/>
    <col min="8978" max="9218" width="10.83203125" style="374"/>
    <col min="9219" max="9219" width="1.83203125" style="374" customWidth="1"/>
    <col min="9220" max="9220" width="6.83203125" style="374" customWidth="1"/>
    <col min="9221" max="9221" width="21.6640625" style="374" customWidth="1"/>
    <col min="9222" max="9222" width="13.83203125" style="374" customWidth="1"/>
    <col min="9223" max="9223" width="14" style="374" customWidth="1"/>
    <col min="9224" max="9224" width="3.1640625" style="374" customWidth="1"/>
    <col min="9225" max="9225" width="11.6640625" style="374" bestFit="1" customWidth="1"/>
    <col min="9226" max="9226" width="2.5" style="374" customWidth="1"/>
    <col min="9227" max="9227" width="11.6640625" style="374" bestFit="1" customWidth="1"/>
    <col min="9228" max="9228" width="15.1640625" style="374" customWidth="1"/>
    <col min="9229" max="9229" width="14.1640625" style="374" customWidth="1"/>
    <col min="9230" max="9230" width="13.33203125" style="374" customWidth="1"/>
    <col min="9231" max="9231" width="12.5" style="374" customWidth="1"/>
    <col min="9232" max="9233" width="13.5" style="374" customWidth="1"/>
    <col min="9234" max="9474" width="10.83203125" style="374"/>
    <col min="9475" max="9475" width="1.83203125" style="374" customWidth="1"/>
    <col min="9476" max="9476" width="6.83203125" style="374" customWidth="1"/>
    <col min="9477" max="9477" width="21.6640625" style="374" customWidth="1"/>
    <col min="9478" max="9478" width="13.83203125" style="374" customWidth="1"/>
    <col min="9479" max="9479" width="14" style="374" customWidth="1"/>
    <col min="9480" max="9480" width="3.1640625" style="374" customWidth="1"/>
    <col min="9481" max="9481" width="11.6640625" style="374" bestFit="1" customWidth="1"/>
    <col min="9482" max="9482" width="2.5" style="374" customWidth="1"/>
    <col min="9483" max="9483" width="11.6640625" style="374" bestFit="1" customWidth="1"/>
    <col min="9484" max="9484" width="15.1640625" style="374" customWidth="1"/>
    <col min="9485" max="9485" width="14.1640625" style="374" customWidth="1"/>
    <col min="9486" max="9486" width="13.33203125" style="374" customWidth="1"/>
    <col min="9487" max="9487" width="12.5" style="374" customWidth="1"/>
    <col min="9488" max="9489" width="13.5" style="374" customWidth="1"/>
    <col min="9490" max="9730" width="10.83203125" style="374"/>
    <col min="9731" max="9731" width="1.83203125" style="374" customWidth="1"/>
    <col min="9732" max="9732" width="6.83203125" style="374" customWidth="1"/>
    <col min="9733" max="9733" width="21.6640625" style="374" customWidth="1"/>
    <col min="9734" max="9734" width="13.83203125" style="374" customWidth="1"/>
    <col min="9735" max="9735" width="14" style="374" customWidth="1"/>
    <col min="9736" max="9736" width="3.1640625" style="374" customWidth="1"/>
    <col min="9737" max="9737" width="11.6640625" style="374" bestFit="1" customWidth="1"/>
    <col min="9738" max="9738" width="2.5" style="374" customWidth="1"/>
    <col min="9739" max="9739" width="11.6640625" style="374" bestFit="1" customWidth="1"/>
    <col min="9740" max="9740" width="15.1640625" style="374" customWidth="1"/>
    <col min="9741" max="9741" width="14.1640625" style="374" customWidth="1"/>
    <col min="9742" max="9742" width="13.33203125" style="374" customWidth="1"/>
    <col min="9743" max="9743" width="12.5" style="374" customWidth="1"/>
    <col min="9744" max="9745" width="13.5" style="374" customWidth="1"/>
    <col min="9746" max="9986" width="10.83203125" style="374"/>
    <col min="9987" max="9987" width="1.83203125" style="374" customWidth="1"/>
    <col min="9988" max="9988" width="6.83203125" style="374" customWidth="1"/>
    <col min="9989" max="9989" width="21.6640625" style="374" customWidth="1"/>
    <col min="9990" max="9990" width="13.83203125" style="374" customWidth="1"/>
    <col min="9991" max="9991" width="14" style="374" customWidth="1"/>
    <col min="9992" max="9992" width="3.1640625" style="374" customWidth="1"/>
    <col min="9993" max="9993" width="11.6640625" style="374" bestFit="1" customWidth="1"/>
    <col min="9994" max="9994" width="2.5" style="374" customWidth="1"/>
    <col min="9995" max="9995" width="11.6640625" style="374" bestFit="1" customWidth="1"/>
    <col min="9996" max="9996" width="15.1640625" style="374" customWidth="1"/>
    <col min="9997" max="9997" width="14.1640625" style="374" customWidth="1"/>
    <col min="9998" max="9998" width="13.33203125" style="374" customWidth="1"/>
    <col min="9999" max="9999" width="12.5" style="374" customWidth="1"/>
    <col min="10000" max="10001" width="13.5" style="374" customWidth="1"/>
    <col min="10002" max="10242" width="10.83203125" style="374"/>
    <col min="10243" max="10243" width="1.83203125" style="374" customWidth="1"/>
    <col min="10244" max="10244" width="6.83203125" style="374" customWidth="1"/>
    <col min="10245" max="10245" width="21.6640625" style="374" customWidth="1"/>
    <col min="10246" max="10246" width="13.83203125" style="374" customWidth="1"/>
    <col min="10247" max="10247" width="14" style="374" customWidth="1"/>
    <col min="10248" max="10248" width="3.1640625" style="374" customWidth="1"/>
    <col min="10249" max="10249" width="11.6640625" style="374" bestFit="1" customWidth="1"/>
    <col min="10250" max="10250" width="2.5" style="374" customWidth="1"/>
    <col min="10251" max="10251" width="11.6640625" style="374" bestFit="1" customWidth="1"/>
    <col min="10252" max="10252" width="15.1640625" style="374" customWidth="1"/>
    <col min="10253" max="10253" width="14.1640625" style="374" customWidth="1"/>
    <col min="10254" max="10254" width="13.33203125" style="374" customWidth="1"/>
    <col min="10255" max="10255" width="12.5" style="374" customWidth="1"/>
    <col min="10256" max="10257" width="13.5" style="374" customWidth="1"/>
    <col min="10258" max="10498" width="10.83203125" style="374"/>
    <col min="10499" max="10499" width="1.83203125" style="374" customWidth="1"/>
    <col min="10500" max="10500" width="6.83203125" style="374" customWidth="1"/>
    <col min="10501" max="10501" width="21.6640625" style="374" customWidth="1"/>
    <col min="10502" max="10502" width="13.83203125" style="374" customWidth="1"/>
    <col min="10503" max="10503" width="14" style="374" customWidth="1"/>
    <col min="10504" max="10504" width="3.1640625" style="374" customWidth="1"/>
    <col min="10505" max="10505" width="11.6640625" style="374" bestFit="1" customWidth="1"/>
    <col min="10506" max="10506" width="2.5" style="374" customWidth="1"/>
    <col min="10507" max="10507" width="11.6640625" style="374" bestFit="1" customWidth="1"/>
    <col min="10508" max="10508" width="15.1640625" style="374" customWidth="1"/>
    <col min="10509" max="10509" width="14.1640625" style="374" customWidth="1"/>
    <col min="10510" max="10510" width="13.33203125" style="374" customWidth="1"/>
    <col min="10511" max="10511" width="12.5" style="374" customWidth="1"/>
    <col min="10512" max="10513" width="13.5" style="374" customWidth="1"/>
    <col min="10514" max="10754" width="10.83203125" style="374"/>
    <col min="10755" max="10755" width="1.83203125" style="374" customWidth="1"/>
    <col min="10756" max="10756" width="6.83203125" style="374" customWidth="1"/>
    <col min="10757" max="10757" width="21.6640625" style="374" customWidth="1"/>
    <col min="10758" max="10758" width="13.83203125" style="374" customWidth="1"/>
    <col min="10759" max="10759" width="14" style="374" customWidth="1"/>
    <col min="10760" max="10760" width="3.1640625" style="374" customWidth="1"/>
    <col min="10761" max="10761" width="11.6640625" style="374" bestFit="1" customWidth="1"/>
    <col min="10762" max="10762" width="2.5" style="374" customWidth="1"/>
    <col min="10763" max="10763" width="11.6640625" style="374" bestFit="1" customWidth="1"/>
    <col min="10764" max="10764" width="15.1640625" style="374" customWidth="1"/>
    <col min="10765" max="10765" width="14.1640625" style="374" customWidth="1"/>
    <col min="10766" max="10766" width="13.33203125" style="374" customWidth="1"/>
    <col min="10767" max="10767" width="12.5" style="374" customWidth="1"/>
    <col min="10768" max="10769" width="13.5" style="374" customWidth="1"/>
    <col min="10770" max="11010" width="10.83203125" style="374"/>
    <col min="11011" max="11011" width="1.83203125" style="374" customWidth="1"/>
    <col min="11012" max="11012" width="6.83203125" style="374" customWidth="1"/>
    <col min="11013" max="11013" width="21.6640625" style="374" customWidth="1"/>
    <col min="11014" max="11014" width="13.83203125" style="374" customWidth="1"/>
    <col min="11015" max="11015" width="14" style="374" customWidth="1"/>
    <col min="11016" max="11016" width="3.1640625" style="374" customWidth="1"/>
    <col min="11017" max="11017" width="11.6640625" style="374" bestFit="1" customWidth="1"/>
    <col min="11018" max="11018" width="2.5" style="374" customWidth="1"/>
    <col min="11019" max="11019" width="11.6640625" style="374" bestFit="1" customWidth="1"/>
    <col min="11020" max="11020" width="15.1640625" style="374" customWidth="1"/>
    <col min="11021" max="11021" width="14.1640625" style="374" customWidth="1"/>
    <col min="11022" max="11022" width="13.33203125" style="374" customWidth="1"/>
    <col min="11023" max="11023" width="12.5" style="374" customWidth="1"/>
    <col min="11024" max="11025" width="13.5" style="374" customWidth="1"/>
    <col min="11026" max="11266" width="10.83203125" style="374"/>
    <col min="11267" max="11267" width="1.83203125" style="374" customWidth="1"/>
    <col min="11268" max="11268" width="6.83203125" style="374" customWidth="1"/>
    <col min="11269" max="11269" width="21.6640625" style="374" customWidth="1"/>
    <col min="11270" max="11270" width="13.83203125" style="374" customWidth="1"/>
    <col min="11271" max="11271" width="14" style="374" customWidth="1"/>
    <col min="11272" max="11272" width="3.1640625" style="374" customWidth="1"/>
    <col min="11273" max="11273" width="11.6640625" style="374" bestFit="1" customWidth="1"/>
    <col min="11274" max="11274" width="2.5" style="374" customWidth="1"/>
    <col min="11275" max="11275" width="11.6640625" style="374" bestFit="1" customWidth="1"/>
    <col min="11276" max="11276" width="15.1640625" style="374" customWidth="1"/>
    <col min="11277" max="11277" width="14.1640625" style="374" customWidth="1"/>
    <col min="11278" max="11278" width="13.33203125" style="374" customWidth="1"/>
    <col min="11279" max="11279" width="12.5" style="374" customWidth="1"/>
    <col min="11280" max="11281" width="13.5" style="374" customWidth="1"/>
    <col min="11282" max="11522" width="10.83203125" style="374"/>
    <col min="11523" max="11523" width="1.83203125" style="374" customWidth="1"/>
    <col min="11524" max="11524" width="6.83203125" style="374" customWidth="1"/>
    <col min="11525" max="11525" width="21.6640625" style="374" customWidth="1"/>
    <col min="11526" max="11526" width="13.83203125" style="374" customWidth="1"/>
    <col min="11527" max="11527" width="14" style="374" customWidth="1"/>
    <col min="11528" max="11528" width="3.1640625" style="374" customWidth="1"/>
    <col min="11529" max="11529" width="11.6640625" style="374" bestFit="1" customWidth="1"/>
    <col min="11530" max="11530" width="2.5" style="374" customWidth="1"/>
    <col min="11531" max="11531" width="11.6640625" style="374" bestFit="1" customWidth="1"/>
    <col min="11532" max="11532" width="15.1640625" style="374" customWidth="1"/>
    <col min="11533" max="11533" width="14.1640625" style="374" customWidth="1"/>
    <col min="11534" max="11534" width="13.33203125" style="374" customWidth="1"/>
    <col min="11535" max="11535" width="12.5" style="374" customWidth="1"/>
    <col min="11536" max="11537" width="13.5" style="374" customWidth="1"/>
    <col min="11538" max="11778" width="10.83203125" style="374"/>
    <col min="11779" max="11779" width="1.83203125" style="374" customWidth="1"/>
    <col min="11780" max="11780" width="6.83203125" style="374" customWidth="1"/>
    <col min="11781" max="11781" width="21.6640625" style="374" customWidth="1"/>
    <col min="11782" max="11782" width="13.83203125" style="374" customWidth="1"/>
    <col min="11783" max="11783" width="14" style="374" customWidth="1"/>
    <col min="11784" max="11784" width="3.1640625" style="374" customWidth="1"/>
    <col min="11785" max="11785" width="11.6640625" style="374" bestFit="1" customWidth="1"/>
    <col min="11786" max="11786" width="2.5" style="374" customWidth="1"/>
    <col min="11787" max="11787" width="11.6640625" style="374" bestFit="1" customWidth="1"/>
    <col min="11788" max="11788" width="15.1640625" style="374" customWidth="1"/>
    <col min="11789" max="11789" width="14.1640625" style="374" customWidth="1"/>
    <col min="11790" max="11790" width="13.33203125" style="374" customWidth="1"/>
    <col min="11791" max="11791" width="12.5" style="374" customWidth="1"/>
    <col min="11792" max="11793" width="13.5" style="374" customWidth="1"/>
    <col min="11794" max="12034" width="10.83203125" style="374"/>
    <col min="12035" max="12035" width="1.83203125" style="374" customWidth="1"/>
    <col min="12036" max="12036" width="6.83203125" style="374" customWidth="1"/>
    <col min="12037" max="12037" width="21.6640625" style="374" customWidth="1"/>
    <col min="12038" max="12038" width="13.83203125" style="374" customWidth="1"/>
    <col min="12039" max="12039" width="14" style="374" customWidth="1"/>
    <col min="12040" max="12040" width="3.1640625" style="374" customWidth="1"/>
    <col min="12041" max="12041" width="11.6640625" style="374" bestFit="1" customWidth="1"/>
    <col min="12042" max="12042" width="2.5" style="374" customWidth="1"/>
    <col min="12043" max="12043" width="11.6640625" style="374" bestFit="1" customWidth="1"/>
    <col min="12044" max="12044" width="15.1640625" style="374" customWidth="1"/>
    <col min="12045" max="12045" width="14.1640625" style="374" customWidth="1"/>
    <col min="12046" max="12046" width="13.33203125" style="374" customWidth="1"/>
    <col min="12047" max="12047" width="12.5" style="374" customWidth="1"/>
    <col min="12048" max="12049" width="13.5" style="374" customWidth="1"/>
    <col min="12050" max="12290" width="10.83203125" style="374"/>
    <col min="12291" max="12291" width="1.83203125" style="374" customWidth="1"/>
    <col min="12292" max="12292" width="6.83203125" style="374" customWidth="1"/>
    <col min="12293" max="12293" width="21.6640625" style="374" customWidth="1"/>
    <col min="12294" max="12294" width="13.83203125" style="374" customWidth="1"/>
    <col min="12295" max="12295" width="14" style="374" customWidth="1"/>
    <col min="12296" max="12296" width="3.1640625" style="374" customWidth="1"/>
    <col min="12297" max="12297" width="11.6640625" style="374" bestFit="1" customWidth="1"/>
    <col min="12298" max="12298" width="2.5" style="374" customWidth="1"/>
    <col min="12299" max="12299" width="11.6640625" style="374" bestFit="1" customWidth="1"/>
    <col min="12300" max="12300" width="15.1640625" style="374" customWidth="1"/>
    <col min="12301" max="12301" width="14.1640625" style="374" customWidth="1"/>
    <col min="12302" max="12302" width="13.33203125" style="374" customWidth="1"/>
    <col min="12303" max="12303" width="12.5" style="374" customWidth="1"/>
    <col min="12304" max="12305" width="13.5" style="374" customWidth="1"/>
    <col min="12306" max="12546" width="10.83203125" style="374"/>
    <col min="12547" max="12547" width="1.83203125" style="374" customWidth="1"/>
    <col min="12548" max="12548" width="6.83203125" style="374" customWidth="1"/>
    <col min="12549" max="12549" width="21.6640625" style="374" customWidth="1"/>
    <col min="12550" max="12550" width="13.83203125" style="374" customWidth="1"/>
    <col min="12551" max="12551" width="14" style="374" customWidth="1"/>
    <col min="12552" max="12552" width="3.1640625" style="374" customWidth="1"/>
    <col min="12553" max="12553" width="11.6640625" style="374" bestFit="1" customWidth="1"/>
    <col min="12554" max="12554" width="2.5" style="374" customWidth="1"/>
    <col min="12555" max="12555" width="11.6640625" style="374" bestFit="1" customWidth="1"/>
    <col min="12556" max="12556" width="15.1640625" style="374" customWidth="1"/>
    <col min="12557" max="12557" width="14.1640625" style="374" customWidth="1"/>
    <col min="12558" max="12558" width="13.33203125" style="374" customWidth="1"/>
    <col min="12559" max="12559" width="12.5" style="374" customWidth="1"/>
    <col min="12560" max="12561" width="13.5" style="374" customWidth="1"/>
    <col min="12562" max="12802" width="10.83203125" style="374"/>
    <col min="12803" max="12803" width="1.83203125" style="374" customWidth="1"/>
    <col min="12804" max="12804" width="6.83203125" style="374" customWidth="1"/>
    <col min="12805" max="12805" width="21.6640625" style="374" customWidth="1"/>
    <col min="12806" max="12806" width="13.83203125" style="374" customWidth="1"/>
    <col min="12807" max="12807" width="14" style="374" customWidth="1"/>
    <col min="12808" max="12808" width="3.1640625" style="374" customWidth="1"/>
    <col min="12809" max="12809" width="11.6640625" style="374" bestFit="1" customWidth="1"/>
    <col min="12810" max="12810" width="2.5" style="374" customWidth="1"/>
    <col min="12811" max="12811" width="11.6640625" style="374" bestFit="1" customWidth="1"/>
    <col min="12812" max="12812" width="15.1640625" style="374" customWidth="1"/>
    <col min="12813" max="12813" width="14.1640625" style="374" customWidth="1"/>
    <col min="12814" max="12814" width="13.33203125" style="374" customWidth="1"/>
    <col min="12815" max="12815" width="12.5" style="374" customWidth="1"/>
    <col min="12816" max="12817" width="13.5" style="374" customWidth="1"/>
    <col min="12818" max="13058" width="10.83203125" style="374"/>
    <col min="13059" max="13059" width="1.83203125" style="374" customWidth="1"/>
    <col min="13060" max="13060" width="6.83203125" style="374" customWidth="1"/>
    <col min="13061" max="13061" width="21.6640625" style="374" customWidth="1"/>
    <col min="13062" max="13062" width="13.83203125" style="374" customWidth="1"/>
    <col min="13063" max="13063" width="14" style="374" customWidth="1"/>
    <col min="13064" max="13064" width="3.1640625" style="374" customWidth="1"/>
    <col min="13065" max="13065" width="11.6640625" style="374" bestFit="1" customWidth="1"/>
    <col min="13066" max="13066" width="2.5" style="374" customWidth="1"/>
    <col min="13067" max="13067" width="11.6640625" style="374" bestFit="1" customWidth="1"/>
    <col min="13068" max="13068" width="15.1640625" style="374" customWidth="1"/>
    <col min="13069" max="13069" width="14.1640625" style="374" customWidth="1"/>
    <col min="13070" max="13070" width="13.33203125" style="374" customWidth="1"/>
    <col min="13071" max="13071" width="12.5" style="374" customWidth="1"/>
    <col min="13072" max="13073" width="13.5" style="374" customWidth="1"/>
    <col min="13074" max="13314" width="10.83203125" style="374"/>
    <col min="13315" max="13315" width="1.83203125" style="374" customWidth="1"/>
    <col min="13316" max="13316" width="6.83203125" style="374" customWidth="1"/>
    <col min="13317" max="13317" width="21.6640625" style="374" customWidth="1"/>
    <col min="13318" max="13318" width="13.83203125" style="374" customWidth="1"/>
    <col min="13319" max="13319" width="14" style="374" customWidth="1"/>
    <col min="13320" max="13320" width="3.1640625" style="374" customWidth="1"/>
    <col min="13321" max="13321" width="11.6640625" style="374" bestFit="1" customWidth="1"/>
    <col min="13322" max="13322" width="2.5" style="374" customWidth="1"/>
    <col min="13323" max="13323" width="11.6640625" style="374" bestFit="1" customWidth="1"/>
    <col min="13324" max="13324" width="15.1640625" style="374" customWidth="1"/>
    <col min="13325" max="13325" width="14.1640625" style="374" customWidth="1"/>
    <col min="13326" max="13326" width="13.33203125" style="374" customWidth="1"/>
    <col min="13327" max="13327" width="12.5" style="374" customWidth="1"/>
    <col min="13328" max="13329" width="13.5" style="374" customWidth="1"/>
    <col min="13330" max="13570" width="10.83203125" style="374"/>
    <col min="13571" max="13571" width="1.83203125" style="374" customWidth="1"/>
    <col min="13572" max="13572" width="6.83203125" style="374" customWidth="1"/>
    <col min="13573" max="13573" width="21.6640625" style="374" customWidth="1"/>
    <col min="13574" max="13574" width="13.83203125" style="374" customWidth="1"/>
    <col min="13575" max="13575" width="14" style="374" customWidth="1"/>
    <col min="13576" max="13576" width="3.1640625" style="374" customWidth="1"/>
    <col min="13577" max="13577" width="11.6640625" style="374" bestFit="1" customWidth="1"/>
    <col min="13578" max="13578" width="2.5" style="374" customWidth="1"/>
    <col min="13579" max="13579" width="11.6640625" style="374" bestFit="1" customWidth="1"/>
    <col min="13580" max="13580" width="15.1640625" style="374" customWidth="1"/>
    <col min="13581" max="13581" width="14.1640625" style="374" customWidth="1"/>
    <col min="13582" max="13582" width="13.33203125" style="374" customWidth="1"/>
    <col min="13583" max="13583" width="12.5" style="374" customWidth="1"/>
    <col min="13584" max="13585" width="13.5" style="374" customWidth="1"/>
    <col min="13586" max="13826" width="10.83203125" style="374"/>
    <col min="13827" max="13827" width="1.83203125" style="374" customWidth="1"/>
    <col min="13828" max="13828" width="6.83203125" style="374" customWidth="1"/>
    <col min="13829" max="13829" width="21.6640625" style="374" customWidth="1"/>
    <col min="13830" max="13830" width="13.83203125" style="374" customWidth="1"/>
    <col min="13831" max="13831" width="14" style="374" customWidth="1"/>
    <col min="13832" max="13832" width="3.1640625" style="374" customWidth="1"/>
    <col min="13833" max="13833" width="11.6640625" style="374" bestFit="1" customWidth="1"/>
    <col min="13834" max="13834" width="2.5" style="374" customWidth="1"/>
    <col min="13835" max="13835" width="11.6640625" style="374" bestFit="1" customWidth="1"/>
    <col min="13836" max="13836" width="15.1640625" style="374" customWidth="1"/>
    <col min="13837" max="13837" width="14.1640625" style="374" customWidth="1"/>
    <col min="13838" max="13838" width="13.33203125" style="374" customWidth="1"/>
    <col min="13839" max="13839" width="12.5" style="374" customWidth="1"/>
    <col min="13840" max="13841" width="13.5" style="374" customWidth="1"/>
    <col min="13842" max="14082" width="10.83203125" style="374"/>
    <col min="14083" max="14083" width="1.83203125" style="374" customWidth="1"/>
    <col min="14084" max="14084" width="6.83203125" style="374" customWidth="1"/>
    <col min="14085" max="14085" width="21.6640625" style="374" customWidth="1"/>
    <col min="14086" max="14086" width="13.83203125" style="374" customWidth="1"/>
    <col min="14087" max="14087" width="14" style="374" customWidth="1"/>
    <col min="14088" max="14088" width="3.1640625" style="374" customWidth="1"/>
    <col min="14089" max="14089" width="11.6640625" style="374" bestFit="1" customWidth="1"/>
    <col min="14090" max="14090" width="2.5" style="374" customWidth="1"/>
    <col min="14091" max="14091" width="11.6640625" style="374" bestFit="1" customWidth="1"/>
    <col min="14092" max="14092" width="15.1640625" style="374" customWidth="1"/>
    <col min="14093" max="14093" width="14.1640625" style="374" customWidth="1"/>
    <col min="14094" max="14094" width="13.33203125" style="374" customWidth="1"/>
    <col min="14095" max="14095" width="12.5" style="374" customWidth="1"/>
    <col min="14096" max="14097" width="13.5" style="374" customWidth="1"/>
    <col min="14098" max="14338" width="10.83203125" style="374"/>
    <col min="14339" max="14339" width="1.83203125" style="374" customWidth="1"/>
    <col min="14340" max="14340" width="6.83203125" style="374" customWidth="1"/>
    <col min="14341" max="14341" width="21.6640625" style="374" customWidth="1"/>
    <col min="14342" max="14342" width="13.83203125" style="374" customWidth="1"/>
    <col min="14343" max="14343" width="14" style="374" customWidth="1"/>
    <col min="14344" max="14344" width="3.1640625" style="374" customWidth="1"/>
    <col min="14345" max="14345" width="11.6640625" style="374" bestFit="1" customWidth="1"/>
    <col min="14346" max="14346" width="2.5" style="374" customWidth="1"/>
    <col min="14347" max="14347" width="11.6640625" style="374" bestFit="1" customWidth="1"/>
    <col min="14348" max="14348" width="15.1640625" style="374" customWidth="1"/>
    <col min="14349" max="14349" width="14.1640625" style="374" customWidth="1"/>
    <col min="14350" max="14350" width="13.33203125" style="374" customWidth="1"/>
    <col min="14351" max="14351" width="12.5" style="374" customWidth="1"/>
    <col min="14352" max="14353" width="13.5" style="374" customWidth="1"/>
    <col min="14354" max="14594" width="10.83203125" style="374"/>
    <col min="14595" max="14595" width="1.83203125" style="374" customWidth="1"/>
    <col min="14596" max="14596" width="6.83203125" style="374" customWidth="1"/>
    <col min="14597" max="14597" width="21.6640625" style="374" customWidth="1"/>
    <col min="14598" max="14598" width="13.83203125" style="374" customWidth="1"/>
    <col min="14599" max="14599" width="14" style="374" customWidth="1"/>
    <col min="14600" max="14600" width="3.1640625" style="374" customWidth="1"/>
    <col min="14601" max="14601" width="11.6640625" style="374" bestFit="1" customWidth="1"/>
    <col min="14602" max="14602" width="2.5" style="374" customWidth="1"/>
    <col min="14603" max="14603" width="11.6640625" style="374" bestFit="1" customWidth="1"/>
    <col min="14604" max="14604" width="15.1640625" style="374" customWidth="1"/>
    <col min="14605" max="14605" width="14.1640625" style="374" customWidth="1"/>
    <col min="14606" max="14606" width="13.33203125" style="374" customWidth="1"/>
    <col min="14607" max="14607" width="12.5" style="374" customWidth="1"/>
    <col min="14608" max="14609" width="13.5" style="374" customWidth="1"/>
    <col min="14610" max="14850" width="10.83203125" style="374"/>
    <col min="14851" max="14851" width="1.83203125" style="374" customWidth="1"/>
    <col min="14852" max="14852" width="6.83203125" style="374" customWidth="1"/>
    <col min="14853" max="14853" width="21.6640625" style="374" customWidth="1"/>
    <col min="14854" max="14854" width="13.83203125" style="374" customWidth="1"/>
    <col min="14855" max="14855" width="14" style="374" customWidth="1"/>
    <col min="14856" max="14856" width="3.1640625" style="374" customWidth="1"/>
    <col min="14857" max="14857" width="11.6640625" style="374" bestFit="1" customWidth="1"/>
    <col min="14858" max="14858" width="2.5" style="374" customWidth="1"/>
    <col min="14859" max="14859" width="11.6640625" style="374" bestFit="1" customWidth="1"/>
    <col min="14860" max="14860" width="15.1640625" style="374" customWidth="1"/>
    <col min="14861" max="14861" width="14.1640625" style="374" customWidth="1"/>
    <col min="14862" max="14862" width="13.33203125" style="374" customWidth="1"/>
    <col min="14863" max="14863" width="12.5" style="374" customWidth="1"/>
    <col min="14864" max="14865" width="13.5" style="374" customWidth="1"/>
    <col min="14866" max="15106" width="10.83203125" style="374"/>
    <col min="15107" max="15107" width="1.83203125" style="374" customWidth="1"/>
    <col min="15108" max="15108" width="6.83203125" style="374" customWidth="1"/>
    <col min="15109" max="15109" width="21.6640625" style="374" customWidth="1"/>
    <col min="15110" max="15110" width="13.83203125" style="374" customWidth="1"/>
    <col min="15111" max="15111" width="14" style="374" customWidth="1"/>
    <col min="15112" max="15112" width="3.1640625" style="374" customWidth="1"/>
    <col min="15113" max="15113" width="11.6640625" style="374" bestFit="1" customWidth="1"/>
    <col min="15114" max="15114" width="2.5" style="374" customWidth="1"/>
    <col min="15115" max="15115" width="11.6640625" style="374" bestFit="1" customWidth="1"/>
    <col min="15116" max="15116" width="15.1640625" style="374" customWidth="1"/>
    <col min="15117" max="15117" width="14.1640625" style="374" customWidth="1"/>
    <col min="15118" max="15118" width="13.33203125" style="374" customWidth="1"/>
    <col min="15119" max="15119" width="12.5" style="374" customWidth="1"/>
    <col min="15120" max="15121" width="13.5" style="374" customWidth="1"/>
    <col min="15122" max="15362" width="10.83203125" style="374"/>
    <col min="15363" max="15363" width="1.83203125" style="374" customWidth="1"/>
    <col min="15364" max="15364" width="6.83203125" style="374" customWidth="1"/>
    <col min="15365" max="15365" width="21.6640625" style="374" customWidth="1"/>
    <col min="15366" max="15366" width="13.83203125" style="374" customWidth="1"/>
    <col min="15367" max="15367" width="14" style="374" customWidth="1"/>
    <col min="15368" max="15368" width="3.1640625" style="374" customWidth="1"/>
    <col min="15369" max="15369" width="11.6640625" style="374" bestFit="1" customWidth="1"/>
    <col min="15370" max="15370" width="2.5" style="374" customWidth="1"/>
    <col min="15371" max="15371" width="11.6640625" style="374" bestFit="1" customWidth="1"/>
    <col min="15372" max="15372" width="15.1640625" style="374" customWidth="1"/>
    <col min="15373" max="15373" width="14.1640625" style="374" customWidth="1"/>
    <col min="15374" max="15374" width="13.33203125" style="374" customWidth="1"/>
    <col min="15375" max="15375" width="12.5" style="374" customWidth="1"/>
    <col min="15376" max="15377" width="13.5" style="374" customWidth="1"/>
    <col min="15378" max="15618" width="10.83203125" style="374"/>
    <col min="15619" max="15619" width="1.83203125" style="374" customWidth="1"/>
    <col min="15620" max="15620" width="6.83203125" style="374" customWidth="1"/>
    <col min="15621" max="15621" width="21.6640625" style="374" customWidth="1"/>
    <col min="15622" max="15622" width="13.83203125" style="374" customWidth="1"/>
    <col min="15623" max="15623" width="14" style="374" customWidth="1"/>
    <col min="15624" max="15624" width="3.1640625" style="374" customWidth="1"/>
    <col min="15625" max="15625" width="11.6640625" style="374" bestFit="1" customWidth="1"/>
    <col min="15626" max="15626" width="2.5" style="374" customWidth="1"/>
    <col min="15627" max="15627" width="11.6640625" style="374" bestFit="1" customWidth="1"/>
    <col min="15628" max="15628" width="15.1640625" style="374" customWidth="1"/>
    <col min="15629" max="15629" width="14.1640625" style="374" customWidth="1"/>
    <col min="15630" max="15630" width="13.33203125" style="374" customWidth="1"/>
    <col min="15631" max="15631" width="12.5" style="374" customWidth="1"/>
    <col min="15632" max="15633" width="13.5" style="374" customWidth="1"/>
    <col min="15634" max="15874" width="10.83203125" style="374"/>
    <col min="15875" max="15875" width="1.83203125" style="374" customWidth="1"/>
    <col min="15876" max="15876" width="6.83203125" style="374" customWidth="1"/>
    <col min="15877" max="15877" width="21.6640625" style="374" customWidth="1"/>
    <col min="15878" max="15878" width="13.83203125" style="374" customWidth="1"/>
    <col min="15879" max="15879" width="14" style="374" customWidth="1"/>
    <col min="15880" max="15880" width="3.1640625" style="374" customWidth="1"/>
    <col min="15881" max="15881" width="11.6640625" style="374" bestFit="1" customWidth="1"/>
    <col min="15882" max="15882" width="2.5" style="374" customWidth="1"/>
    <col min="15883" max="15883" width="11.6640625" style="374" bestFit="1" customWidth="1"/>
    <col min="15884" max="15884" width="15.1640625" style="374" customWidth="1"/>
    <col min="15885" max="15885" width="14.1640625" style="374" customWidth="1"/>
    <col min="15886" max="15886" width="13.33203125" style="374" customWidth="1"/>
    <col min="15887" max="15887" width="12.5" style="374" customWidth="1"/>
    <col min="15888" max="15889" width="13.5" style="374" customWidth="1"/>
    <col min="15890" max="16130" width="10.83203125" style="374"/>
    <col min="16131" max="16131" width="1.83203125" style="374" customWidth="1"/>
    <col min="16132" max="16132" width="6.83203125" style="374" customWidth="1"/>
    <col min="16133" max="16133" width="21.6640625" style="374" customWidth="1"/>
    <col min="16134" max="16134" width="13.83203125" style="374" customWidth="1"/>
    <col min="16135" max="16135" width="14" style="374" customWidth="1"/>
    <col min="16136" max="16136" width="3.1640625" style="374" customWidth="1"/>
    <col min="16137" max="16137" width="11.6640625" style="374" bestFit="1" customWidth="1"/>
    <col min="16138" max="16138" width="2.5" style="374" customWidth="1"/>
    <col min="16139" max="16139" width="11.6640625" style="374" bestFit="1" customWidth="1"/>
    <col min="16140" max="16140" width="15.1640625" style="374" customWidth="1"/>
    <col min="16141" max="16141" width="14.1640625" style="374" customWidth="1"/>
    <col min="16142" max="16142" width="13.33203125" style="374" customWidth="1"/>
    <col min="16143" max="16143" width="12.5" style="374" customWidth="1"/>
    <col min="16144" max="16145" width="13.5" style="374" customWidth="1"/>
    <col min="16146" max="16384" width="10.83203125" style="374"/>
  </cols>
  <sheetData>
    <row r="1" spans="1:21" ht="15" customHeight="1" x14ac:dyDescent="0.2">
      <c r="A1" s="373"/>
      <c r="B1" s="535" t="s">
        <v>478</v>
      </c>
      <c r="C1" s="535"/>
      <c r="D1" s="535"/>
      <c r="E1" s="535"/>
      <c r="F1" s="535"/>
      <c r="G1" s="535"/>
      <c r="H1" s="535"/>
      <c r="I1" s="535"/>
      <c r="J1" s="535"/>
      <c r="K1" s="535"/>
      <c r="L1" s="535"/>
      <c r="M1" s="535"/>
      <c r="N1" s="535"/>
      <c r="O1" s="535"/>
      <c r="P1" s="535"/>
      <c r="Q1" s="535"/>
      <c r="R1" s="373"/>
    </row>
    <row r="2" spans="1:21" ht="15" customHeight="1" x14ac:dyDescent="0.2">
      <c r="A2" s="373"/>
      <c r="B2" s="375"/>
      <c r="C2" s="376"/>
      <c r="D2" s="376"/>
      <c r="E2" s="376"/>
      <c r="F2" s="376"/>
      <c r="G2" s="376"/>
      <c r="H2" s="376"/>
      <c r="I2" s="376"/>
      <c r="J2" s="376"/>
      <c r="K2" s="376"/>
      <c r="L2" s="376"/>
      <c r="M2" s="376"/>
      <c r="N2" s="376"/>
      <c r="O2" s="376"/>
      <c r="P2" s="376"/>
      <c r="Q2" s="376"/>
      <c r="R2" s="373"/>
    </row>
    <row r="3" spans="1:21" ht="15" customHeight="1" x14ac:dyDescent="0.2">
      <c r="A3" s="373"/>
      <c r="B3" s="377" t="s">
        <v>473</v>
      </c>
      <c r="C3" s="376"/>
      <c r="D3" s="376"/>
      <c r="E3" s="376"/>
      <c r="F3" s="376"/>
      <c r="G3" s="376"/>
      <c r="H3" s="376"/>
      <c r="I3" s="376"/>
      <c r="J3" s="376"/>
      <c r="K3" s="376"/>
      <c r="L3" s="376"/>
      <c r="M3" s="376"/>
      <c r="N3" s="376"/>
      <c r="O3" s="376"/>
      <c r="P3" s="376"/>
      <c r="Q3" s="376"/>
      <c r="R3" s="373"/>
    </row>
    <row r="4" spans="1:21" ht="35" customHeight="1" x14ac:dyDescent="0.2">
      <c r="B4" s="536" t="s">
        <v>2</v>
      </c>
      <c r="C4" s="536"/>
      <c r="D4" s="536"/>
      <c r="E4" s="536"/>
      <c r="F4" s="536"/>
      <c r="G4" s="536"/>
      <c r="H4" s="536"/>
      <c r="I4" s="536"/>
      <c r="J4" s="536"/>
      <c r="K4" s="536"/>
      <c r="L4" s="536"/>
      <c r="M4" s="536"/>
      <c r="N4" s="536"/>
      <c r="O4" s="536"/>
      <c r="P4" s="536"/>
      <c r="Q4" s="536"/>
    </row>
    <row r="5" spans="1:21" ht="45" customHeight="1" x14ac:dyDescent="0.2">
      <c r="B5" s="537" t="s">
        <v>487</v>
      </c>
      <c r="C5" s="537"/>
      <c r="D5" s="537"/>
      <c r="E5" s="537"/>
      <c r="F5" s="537"/>
      <c r="G5" s="537"/>
      <c r="H5" s="537"/>
      <c r="I5" s="537"/>
      <c r="J5" s="537"/>
      <c r="K5" s="537"/>
      <c r="L5" s="537"/>
      <c r="M5" s="537"/>
      <c r="N5" s="537"/>
      <c r="O5" s="537"/>
      <c r="P5" s="537"/>
      <c r="Q5" s="537"/>
    </row>
    <row r="6" spans="1:21" s="67" customFormat="1" ht="28.5" customHeight="1" x14ac:dyDescent="0.2">
      <c r="B6" s="570" t="s">
        <v>474</v>
      </c>
      <c r="C6" s="571" t="s">
        <v>475</v>
      </c>
      <c r="D6" s="538" t="s">
        <v>484</v>
      </c>
      <c r="E6" s="538"/>
      <c r="F6" s="580" t="s">
        <v>488</v>
      </c>
      <c r="G6" s="580"/>
      <c r="H6" s="539" t="s">
        <v>485</v>
      </c>
      <c r="I6" s="540"/>
      <c r="J6" s="540"/>
      <c r="K6" s="541"/>
      <c r="L6" s="539" t="s">
        <v>486</v>
      </c>
      <c r="M6" s="541"/>
      <c r="N6" s="542" t="s">
        <v>476</v>
      </c>
      <c r="O6" s="543"/>
      <c r="P6" s="544" t="s">
        <v>477</v>
      </c>
      <c r="Q6" s="542"/>
      <c r="R6" s="32"/>
      <c r="S6" s="32"/>
      <c r="T6" s="32"/>
      <c r="U6" s="32"/>
    </row>
    <row r="7" spans="1:21" s="67" customFormat="1" ht="15" x14ac:dyDescent="0.2">
      <c r="B7" s="572"/>
      <c r="C7" s="573"/>
      <c r="D7" s="392" t="s">
        <v>38</v>
      </c>
      <c r="E7" s="393" t="s">
        <v>39</v>
      </c>
      <c r="F7" s="418"/>
      <c r="G7" s="418"/>
      <c r="H7" s="532" t="s">
        <v>38</v>
      </c>
      <c r="I7" s="533"/>
      <c r="J7" s="532" t="s">
        <v>39</v>
      </c>
      <c r="K7" s="534"/>
      <c r="L7" s="417" t="s">
        <v>38</v>
      </c>
      <c r="M7" s="582" t="s">
        <v>39</v>
      </c>
      <c r="N7" s="383" t="s">
        <v>38</v>
      </c>
      <c r="O7" s="382" t="s">
        <v>39</v>
      </c>
      <c r="P7" s="383" t="s">
        <v>38</v>
      </c>
      <c r="Q7" s="383" t="s">
        <v>39</v>
      </c>
      <c r="R7" s="32"/>
      <c r="S7" s="32"/>
      <c r="T7" s="32"/>
      <c r="U7" s="32"/>
    </row>
    <row r="8" spans="1:21" x14ac:dyDescent="0.2">
      <c r="B8" s="574">
        <f>'Plan comptable'!C8</f>
        <v>1010</v>
      </c>
      <c r="C8" s="575" t="str">
        <f>'Plan comptable'!B8</f>
        <v>Encaisse</v>
      </c>
      <c r="D8" s="394">
        <f>'Bal. de vérification'!G6</f>
        <v>37117</v>
      </c>
      <c r="E8" s="395">
        <v>0</v>
      </c>
      <c r="F8" s="581">
        <f>'Problème 8'!I138</f>
        <v>37397.11</v>
      </c>
      <c r="G8" s="581"/>
      <c r="H8" s="400"/>
      <c r="I8" s="401">
        <v>0</v>
      </c>
      <c r="J8" s="400"/>
      <c r="K8" s="402">
        <v>0</v>
      </c>
      <c r="L8" s="402">
        <f>'Problème 8'!I138</f>
        <v>37397.11</v>
      </c>
      <c r="M8" s="402">
        <v>0</v>
      </c>
      <c r="N8" s="384">
        <v>0</v>
      </c>
      <c r="O8" s="385">
        <v>0</v>
      </c>
      <c r="P8" s="384">
        <f>L8</f>
        <v>37397.11</v>
      </c>
      <c r="Q8" s="384">
        <v>0</v>
      </c>
      <c r="R8" s="32"/>
      <c r="S8" s="32"/>
      <c r="T8" s="32"/>
      <c r="U8" s="32"/>
    </row>
    <row r="9" spans="1:21" x14ac:dyDescent="0.2">
      <c r="B9" s="576">
        <f>'Plan comptable'!C10</f>
        <v>1100</v>
      </c>
      <c r="C9" s="577" t="str">
        <f>'Plan comptable'!B10</f>
        <v>Clients</v>
      </c>
      <c r="D9" s="396">
        <f>'Bal. de vérification'!G7</f>
        <v>14016</v>
      </c>
      <c r="E9" s="396">
        <v>0</v>
      </c>
      <c r="F9" s="420">
        <f>'Problème 8'!I145</f>
        <v>12124.960000000001</v>
      </c>
      <c r="G9" s="420"/>
      <c r="H9" s="403"/>
      <c r="I9" s="404">
        <v>0</v>
      </c>
      <c r="J9" s="403"/>
      <c r="K9" s="405">
        <v>0</v>
      </c>
      <c r="L9" s="405">
        <f>'Problème 8'!I145</f>
        <v>12124.960000000001</v>
      </c>
      <c r="M9" s="402">
        <v>0</v>
      </c>
      <c r="N9" s="386">
        <v>0</v>
      </c>
      <c r="O9" s="386">
        <v>0</v>
      </c>
      <c r="P9" s="386">
        <f>L9</f>
        <v>12124.960000000001</v>
      </c>
      <c r="Q9" s="386">
        <v>0</v>
      </c>
      <c r="R9" s="32"/>
      <c r="S9" s="32"/>
      <c r="T9" s="32"/>
      <c r="U9" s="32"/>
    </row>
    <row r="10" spans="1:21" x14ac:dyDescent="0.2">
      <c r="B10" s="576">
        <f>'Plan comptable'!C11</f>
        <v>1105</v>
      </c>
      <c r="C10" s="577" t="str">
        <f>'Plan comptable'!B11</f>
        <v>TPS à recevoir</v>
      </c>
      <c r="D10" s="396">
        <f>'Bal. de vérification'!G8</f>
        <v>4220</v>
      </c>
      <c r="E10" s="396">
        <v>0</v>
      </c>
      <c r="F10" s="420">
        <f>'Problème 8'!I153</f>
        <v>2624.38</v>
      </c>
      <c r="G10" s="420"/>
      <c r="H10" s="403"/>
      <c r="I10" s="404">
        <v>0</v>
      </c>
      <c r="J10" s="403"/>
      <c r="K10" s="405">
        <v>0</v>
      </c>
      <c r="L10" s="405">
        <f>'Problème 8'!I153</f>
        <v>2624.38</v>
      </c>
      <c r="M10" s="402">
        <v>0</v>
      </c>
      <c r="N10" s="386">
        <v>0</v>
      </c>
      <c r="O10" s="386">
        <v>0</v>
      </c>
      <c r="P10" s="386">
        <f>L10</f>
        <v>2624.38</v>
      </c>
      <c r="Q10" s="386">
        <v>0</v>
      </c>
      <c r="R10" s="32"/>
      <c r="S10" s="32"/>
      <c r="T10" s="32"/>
      <c r="U10" s="32"/>
    </row>
    <row r="11" spans="1:21" x14ac:dyDescent="0.2">
      <c r="B11" s="576">
        <f>'Plan comptable'!C12</f>
        <v>1110</v>
      </c>
      <c r="C11" s="577" t="str">
        <f>'Plan comptable'!B12</f>
        <v>TVQ à recevoir</v>
      </c>
      <c r="D11" s="396">
        <f>'Bal. de vérification'!G9</f>
        <v>2200</v>
      </c>
      <c r="E11" s="396">
        <v>0</v>
      </c>
      <c r="F11" s="420">
        <f>'Problème 8'!I161</f>
        <v>5235.63</v>
      </c>
      <c r="G11" s="420"/>
      <c r="H11" s="403"/>
      <c r="I11" s="404">
        <v>0</v>
      </c>
      <c r="J11" s="403"/>
      <c r="K11" s="405">
        <v>0</v>
      </c>
      <c r="L11" s="405">
        <f>'Problème 8'!I161</f>
        <v>5235.63</v>
      </c>
      <c r="M11" s="402">
        <v>0</v>
      </c>
      <c r="N11" s="386">
        <v>0</v>
      </c>
      <c r="O11" s="386">
        <v>0</v>
      </c>
      <c r="P11" s="386">
        <f>L11</f>
        <v>5235.63</v>
      </c>
      <c r="Q11" s="386">
        <v>0</v>
      </c>
      <c r="R11" s="32"/>
      <c r="S11" s="32"/>
      <c r="T11" s="32"/>
      <c r="U11" s="32"/>
    </row>
    <row r="12" spans="1:21" x14ac:dyDescent="0.2">
      <c r="B12" s="576">
        <f>'Plan comptable'!C20</f>
        <v>1180</v>
      </c>
      <c r="C12" s="577" t="str">
        <f>'Plan comptable'!B20</f>
        <v>Stocks de marchandises</v>
      </c>
      <c r="D12" s="396">
        <f>'Bal. de vérification'!G10</f>
        <v>68612</v>
      </c>
      <c r="E12" s="396">
        <v>0</v>
      </c>
      <c r="F12" s="420">
        <f>'Problème 8'!I166</f>
        <v>68612</v>
      </c>
      <c r="G12" s="420"/>
      <c r="H12" s="403" t="s">
        <v>483</v>
      </c>
      <c r="I12" s="404">
        <f>+'Problème 8'!I503</f>
        <v>71824</v>
      </c>
      <c r="J12" s="403" t="s">
        <v>324</v>
      </c>
      <c r="K12" s="402">
        <f>'Problème 8'!J500</f>
        <v>68612</v>
      </c>
      <c r="L12" s="405">
        <f>'Problème 8'!I168</f>
        <v>71824</v>
      </c>
      <c r="M12" s="402">
        <v>0</v>
      </c>
      <c r="N12" s="386">
        <v>0</v>
      </c>
      <c r="O12" s="386">
        <v>0</v>
      </c>
      <c r="P12" s="386">
        <f>L12</f>
        <v>71824</v>
      </c>
      <c r="Q12" s="386">
        <v>0</v>
      </c>
      <c r="R12" s="32"/>
      <c r="S12" s="32"/>
      <c r="T12" s="32"/>
      <c r="U12" s="32"/>
    </row>
    <row r="13" spans="1:21" x14ac:dyDescent="0.2">
      <c r="B13" s="576">
        <f>+'Plan comptable'!C21</f>
        <v>1190</v>
      </c>
      <c r="C13" s="577" t="str">
        <f>'Plan comptable'!B21</f>
        <v>Fournitures de bureau</v>
      </c>
      <c r="D13" s="396">
        <v>0</v>
      </c>
      <c r="E13" s="396">
        <v>0</v>
      </c>
      <c r="F13" s="420"/>
      <c r="G13" s="420"/>
      <c r="H13" s="403"/>
      <c r="I13" s="404">
        <v>0</v>
      </c>
      <c r="J13" s="403" t="s">
        <v>330</v>
      </c>
      <c r="K13" s="402">
        <v>0</v>
      </c>
      <c r="L13" s="405">
        <v>0</v>
      </c>
      <c r="M13" s="402">
        <v>0</v>
      </c>
      <c r="N13" s="386">
        <v>0</v>
      </c>
      <c r="O13" s="386">
        <v>0</v>
      </c>
      <c r="P13" s="386">
        <v>0</v>
      </c>
      <c r="Q13" s="386">
        <v>0</v>
      </c>
      <c r="R13" s="32"/>
      <c r="S13" s="32"/>
      <c r="T13" s="32"/>
      <c r="U13" s="32"/>
    </row>
    <row r="14" spans="1:21" x14ac:dyDescent="0.2">
      <c r="B14" s="576">
        <f>'Plan comptable'!C22</f>
        <v>1200</v>
      </c>
      <c r="C14" s="577" t="str">
        <f>'Plan comptable'!B22</f>
        <v>Fournitures (autres)</v>
      </c>
      <c r="D14" s="396">
        <f>'Bal. de vérification'!G11</f>
        <v>1950</v>
      </c>
      <c r="E14" s="396">
        <v>0</v>
      </c>
      <c r="F14" s="420">
        <f>'Problème 8'!I174</f>
        <v>3262.73</v>
      </c>
      <c r="G14" s="420"/>
      <c r="H14" s="403"/>
      <c r="I14" s="404">
        <v>0</v>
      </c>
      <c r="J14" s="403" t="s">
        <v>479</v>
      </c>
      <c r="K14" s="402">
        <f>'Problème 8'!J468</f>
        <v>1217.73</v>
      </c>
      <c r="L14" s="405">
        <f>'Problème 8'!I175</f>
        <v>2045</v>
      </c>
      <c r="M14" s="402">
        <v>0</v>
      </c>
      <c r="N14" s="386">
        <v>0</v>
      </c>
      <c r="O14" s="386">
        <v>0</v>
      </c>
      <c r="P14" s="386">
        <f>L14</f>
        <v>2045</v>
      </c>
      <c r="Q14" s="386">
        <v>0</v>
      </c>
      <c r="R14" s="32"/>
      <c r="S14" s="32"/>
      <c r="T14" s="32"/>
      <c r="U14" s="32"/>
    </row>
    <row r="15" spans="1:21" x14ac:dyDescent="0.2">
      <c r="B15" s="576">
        <f>'Plan comptable'!C23</f>
        <v>1210</v>
      </c>
      <c r="C15" s="577" t="str">
        <f>'Plan comptable'!B23</f>
        <v>Assurance payée d'avance</v>
      </c>
      <c r="D15" s="396">
        <f>'Bal. de vérification'!G12</f>
        <v>2805</v>
      </c>
      <c r="E15" s="396">
        <v>0</v>
      </c>
      <c r="F15" s="420">
        <f>'Problème 8'!I181</f>
        <v>6105</v>
      </c>
      <c r="G15" s="420"/>
      <c r="H15" s="403"/>
      <c r="I15" s="404">
        <v>0</v>
      </c>
      <c r="J15" s="403" t="s">
        <v>307</v>
      </c>
      <c r="K15" s="405">
        <f>+'Problème 8'!J496</f>
        <v>3355</v>
      </c>
      <c r="L15" s="405">
        <f>'Problème 8'!I182</f>
        <v>2750</v>
      </c>
      <c r="M15" s="402">
        <v>0</v>
      </c>
      <c r="N15" s="386">
        <v>0</v>
      </c>
      <c r="O15" s="386">
        <v>0</v>
      </c>
      <c r="P15" s="386">
        <f>L15</f>
        <v>2750</v>
      </c>
      <c r="Q15" s="386">
        <v>0</v>
      </c>
      <c r="R15" s="32"/>
      <c r="S15" s="32"/>
      <c r="T15" s="32"/>
      <c r="U15" s="32"/>
    </row>
    <row r="16" spans="1:21" x14ac:dyDescent="0.2">
      <c r="B16" s="576">
        <f>'Plan comptable'!C27</f>
        <v>1250</v>
      </c>
      <c r="C16" s="577" t="str">
        <f>'Plan comptable'!B27</f>
        <v>Publicité payée d'avance</v>
      </c>
      <c r="D16" s="396">
        <v>0</v>
      </c>
      <c r="E16" s="396">
        <v>0</v>
      </c>
      <c r="F16" s="420"/>
      <c r="G16" s="420"/>
      <c r="H16" s="403" t="s">
        <v>330</v>
      </c>
      <c r="I16" s="404">
        <v>0</v>
      </c>
      <c r="J16" s="403" t="s">
        <v>330</v>
      </c>
      <c r="K16" s="405">
        <v>0</v>
      </c>
      <c r="L16" s="405">
        <v>0</v>
      </c>
      <c r="M16" s="402">
        <v>0</v>
      </c>
      <c r="N16" s="386">
        <v>0</v>
      </c>
      <c r="O16" s="386">
        <v>0</v>
      </c>
      <c r="P16" s="386">
        <v>0</v>
      </c>
      <c r="Q16" s="386">
        <v>0</v>
      </c>
      <c r="R16" s="32"/>
      <c r="S16" s="32"/>
      <c r="T16" s="32"/>
      <c r="U16" s="32"/>
    </row>
    <row r="17" spans="2:21" x14ac:dyDescent="0.2">
      <c r="B17" s="576">
        <f>'Plan comptable'!C31</f>
        <v>1300</v>
      </c>
      <c r="C17" s="577" t="str">
        <f>'Plan comptable'!B31</f>
        <v>Matériel roulant</v>
      </c>
      <c r="D17" s="396">
        <f>'Bal. de vérification'!G13</f>
        <v>20571</v>
      </c>
      <c r="E17" s="396">
        <v>0</v>
      </c>
      <c r="F17" s="420">
        <f>'Problème 8'!I187</f>
        <v>20571</v>
      </c>
      <c r="G17" s="420"/>
      <c r="H17" s="403"/>
      <c r="I17" s="404">
        <v>0</v>
      </c>
      <c r="J17" s="403" t="s">
        <v>330</v>
      </c>
      <c r="K17" s="405">
        <v>0</v>
      </c>
      <c r="L17" s="405">
        <f>'Problème 8'!I187</f>
        <v>20571</v>
      </c>
      <c r="M17" s="402">
        <v>0</v>
      </c>
      <c r="N17" s="386">
        <v>0</v>
      </c>
      <c r="O17" s="386">
        <v>0</v>
      </c>
      <c r="P17" s="386">
        <f>L17</f>
        <v>20571</v>
      </c>
      <c r="Q17" s="386">
        <v>0</v>
      </c>
      <c r="R17" s="32"/>
      <c r="S17" s="32"/>
      <c r="T17" s="32"/>
      <c r="U17" s="32"/>
    </row>
    <row r="18" spans="2:21" x14ac:dyDescent="0.2">
      <c r="B18" s="576">
        <f>'Plan comptable'!C32</f>
        <v>1310</v>
      </c>
      <c r="C18" s="577" t="str">
        <f>'Plan comptable'!B32</f>
        <v xml:space="preserve">     Amortissement cumulé - matériel roulant</v>
      </c>
      <c r="D18" s="396">
        <v>0</v>
      </c>
      <c r="E18" s="396">
        <f>'Bal. de vérification'!H14</f>
        <v>7590</v>
      </c>
      <c r="F18" s="420"/>
      <c r="G18" s="420">
        <f>'Problème 8'!I192</f>
        <v>7590</v>
      </c>
      <c r="H18" s="403"/>
      <c r="I18" s="404">
        <v>0</v>
      </c>
      <c r="J18" s="403" t="s">
        <v>121</v>
      </c>
      <c r="K18" s="405">
        <f>'Problème 8'!J472</f>
        <v>3300</v>
      </c>
      <c r="L18" s="402">
        <v>0</v>
      </c>
      <c r="M18" s="402">
        <f>'Problème 8'!I193</f>
        <v>10890</v>
      </c>
      <c r="N18" s="386">
        <v>0</v>
      </c>
      <c r="O18" s="386">
        <v>0</v>
      </c>
      <c r="P18" s="386">
        <v>0</v>
      </c>
      <c r="Q18" s="386">
        <f>M18</f>
        <v>10890</v>
      </c>
      <c r="R18" s="32"/>
      <c r="S18" s="32"/>
      <c r="T18" s="32"/>
      <c r="U18" s="32"/>
    </row>
    <row r="19" spans="2:21" x14ac:dyDescent="0.2">
      <c r="B19" s="576">
        <f>'Plan comptable'!C33</f>
        <v>1400</v>
      </c>
      <c r="C19" s="577" t="str">
        <f>'Plan comptable'!B33</f>
        <v>Équipement de bureau</v>
      </c>
      <c r="D19" s="396">
        <v>0</v>
      </c>
      <c r="E19" s="396">
        <v>0</v>
      </c>
      <c r="F19" s="420"/>
      <c r="G19" s="420"/>
      <c r="H19" s="403"/>
      <c r="I19" s="404">
        <v>0</v>
      </c>
      <c r="J19" s="403" t="s">
        <v>330</v>
      </c>
      <c r="K19" s="405">
        <v>0</v>
      </c>
      <c r="L19" s="405">
        <f>'[1]Bal. de vérification'!F74</f>
        <v>0</v>
      </c>
      <c r="M19" s="402">
        <v>0</v>
      </c>
      <c r="N19" s="386">
        <v>0</v>
      </c>
      <c r="O19" s="386">
        <v>0</v>
      </c>
      <c r="P19" s="386">
        <v>0</v>
      </c>
      <c r="Q19" s="386">
        <v>0</v>
      </c>
      <c r="R19" s="32"/>
      <c r="S19" s="32"/>
      <c r="T19" s="32"/>
      <c r="U19" s="32"/>
    </row>
    <row r="20" spans="2:21" x14ac:dyDescent="0.2">
      <c r="B20" s="576">
        <f>'Plan comptable'!C34</f>
        <v>1410</v>
      </c>
      <c r="C20" s="577" t="str">
        <f>'Plan comptable'!B34</f>
        <v xml:space="preserve">     Amortissement cumulé - équipement de bureau</v>
      </c>
      <c r="D20" s="396">
        <v>0</v>
      </c>
      <c r="E20" s="396">
        <v>0</v>
      </c>
      <c r="F20" s="420"/>
      <c r="G20" s="420"/>
      <c r="H20" s="403"/>
      <c r="I20" s="404">
        <v>0</v>
      </c>
      <c r="J20" s="403" t="s">
        <v>330</v>
      </c>
      <c r="K20" s="405">
        <v>0</v>
      </c>
      <c r="L20" s="405">
        <v>0</v>
      </c>
      <c r="M20" s="402">
        <v>0</v>
      </c>
      <c r="N20" s="386">
        <v>0</v>
      </c>
      <c r="O20" s="386">
        <v>0</v>
      </c>
      <c r="P20" s="386">
        <v>0</v>
      </c>
      <c r="Q20" s="386">
        <v>0</v>
      </c>
      <c r="R20" s="32"/>
      <c r="S20" s="32"/>
      <c r="T20" s="32"/>
      <c r="U20" s="32"/>
    </row>
    <row r="21" spans="2:21" x14ac:dyDescent="0.2">
      <c r="B21" s="576">
        <f>'Plan comptable'!C35</f>
        <v>1500</v>
      </c>
      <c r="C21" s="577" t="str">
        <f>'Plan comptable'!B35</f>
        <v>Matériel informatique</v>
      </c>
      <c r="D21" s="396">
        <v>0</v>
      </c>
      <c r="E21" s="396">
        <v>0</v>
      </c>
      <c r="F21" s="420"/>
      <c r="G21" s="420"/>
      <c r="H21" s="403"/>
      <c r="I21" s="404">
        <v>0</v>
      </c>
      <c r="J21" s="403" t="s">
        <v>330</v>
      </c>
      <c r="K21" s="405">
        <v>0</v>
      </c>
      <c r="L21" s="405">
        <v>0</v>
      </c>
      <c r="M21" s="402">
        <v>0</v>
      </c>
      <c r="N21" s="386">
        <v>0</v>
      </c>
      <c r="O21" s="386">
        <v>0</v>
      </c>
      <c r="P21" s="386">
        <v>0</v>
      </c>
      <c r="Q21" s="386">
        <v>0</v>
      </c>
      <c r="R21" s="32"/>
      <c r="S21" s="32"/>
      <c r="T21" s="32"/>
      <c r="U21" s="32"/>
    </row>
    <row r="22" spans="2:21" x14ac:dyDescent="0.2">
      <c r="B22" s="576">
        <f>'Plan comptable'!C36</f>
        <v>1510</v>
      </c>
      <c r="C22" s="577" t="str">
        <f>'Plan comptable'!B36</f>
        <v xml:space="preserve">     Amortissement cumulé - matériel informatique</v>
      </c>
      <c r="D22" s="396">
        <v>0</v>
      </c>
      <c r="E22" s="396">
        <v>0</v>
      </c>
      <c r="F22" s="420"/>
      <c r="G22" s="420"/>
      <c r="H22" s="403"/>
      <c r="I22" s="404">
        <v>0</v>
      </c>
      <c r="J22" s="403" t="s">
        <v>330</v>
      </c>
      <c r="K22" s="405">
        <v>0</v>
      </c>
      <c r="L22" s="405">
        <v>0</v>
      </c>
      <c r="M22" s="402">
        <v>0</v>
      </c>
      <c r="N22" s="386">
        <v>0</v>
      </c>
      <c r="O22" s="386">
        <v>0</v>
      </c>
      <c r="P22" s="386">
        <v>0</v>
      </c>
      <c r="Q22" s="386">
        <v>0</v>
      </c>
      <c r="R22" s="32"/>
      <c r="S22" s="32"/>
      <c r="T22" s="32"/>
      <c r="U22" s="32"/>
    </row>
    <row r="23" spans="2:21" x14ac:dyDescent="0.2">
      <c r="B23" s="576">
        <f>'Plan comptable'!C37</f>
        <v>1600</v>
      </c>
      <c r="C23" s="577" t="str">
        <f>'Plan comptable'!B37</f>
        <v xml:space="preserve">Équipement </v>
      </c>
      <c r="D23" s="396">
        <f>'Bal. de vérification'!G15</f>
        <v>36823</v>
      </c>
      <c r="E23" s="396">
        <v>0</v>
      </c>
      <c r="F23" s="420">
        <f>'Problème 8'!I198</f>
        <v>36823</v>
      </c>
      <c r="G23" s="420"/>
      <c r="H23" s="403"/>
      <c r="I23" s="404">
        <v>0</v>
      </c>
      <c r="J23" s="403" t="s">
        <v>330</v>
      </c>
      <c r="K23" s="405">
        <v>0</v>
      </c>
      <c r="L23" s="405">
        <f>'Problème 8'!I198</f>
        <v>36823</v>
      </c>
      <c r="M23" s="402">
        <v>0</v>
      </c>
      <c r="N23" s="386">
        <v>0</v>
      </c>
      <c r="O23" s="386">
        <v>0</v>
      </c>
      <c r="P23" s="386">
        <f>L23</f>
        <v>36823</v>
      </c>
      <c r="Q23" s="386">
        <v>0</v>
      </c>
      <c r="R23" s="32"/>
      <c r="S23" s="32"/>
      <c r="T23" s="32"/>
      <c r="U23" s="32"/>
    </row>
    <row r="24" spans="2:21" x14ac:dyDescent="0.2">
      <c r="B24" s="576">
        <f>'Plan comptable'!C38</f>
        <v>1610</v>
      </c>
      <c r="C24" s="577" t="str">
        <f>'Plan comptable'!B38</f>
        <v xml:space="preserve">     Amortissement cumulé - équipement </v>
      </c>
      <c r="D24" s="396">
        <v>0</v>
      </c>
      <c r="E24" s="396">
        <f>'Bal. de vérification'!H16</f>
        <v>8750</v>
      </c>
      <c r="F24" s="420"/>
      <c r="G24" s="420">
        <f>'Problème 8'!I203</f>
        <v>8750</v>
      </c>
      <c r="H24" s="403"/>
      <c r="I24" s="404">
        <v>0</v>
      </c>
      <c r="J24" s="403" t="s">
        <v>480</v>
      </c>
      <c r="K24" s="405">
        <f>'Problème 8'!J476</f>
        <v>3500</v>
      </c>
      <c r="L24" s="405">
        <v>0</v>
      </c>
      <c r="M24" s="402">
        <f>'Problème 8'!I204</f>
        <v>12250</v>
      </c>
      <c r="N24" s="386">
        <v>0</v>
      </c>
      <c r="O24" s="386">
        <v>0</v>
      </c>
      <c r="P24" s="386">
        <v>0</v>
      </c>
      <c r="Q24" s="386">
        <f>M24</f>
        <v>12250</v>
      </c>
      <c r="R24" s="32"/>
      <c r="S24" s="32"/>
      <c r="T24" s="32"/>
      <c r="U24" s="32"/>
    </row>
    <row r="25" spans="2:21" x14ac:dyDescent="0.2">
      <c r="B25" s="576">
        <f>'Plan comptable'!C39</f>
        <v>1800</v>
      </c>
      <c r="C25" s="577" t="str">
        <f>'Plan comptable'!B39</f>
        <v>Ameublement de bureau</v>
      </c>
      <c r="D25" s="396">
        <f>'Bal. de vérification'!G17</f>
        <v>4820</v>
      </c>
      <c r="E25" s="396">
        <v>0</v>
      </c>
      <c r="F25" s="420">
        <f>'Problème 8'!I209</f>
        <v>4820</v>
      </c>
      <c r="G25" s="420"/>
      <c r="H25" s="403"/>
      <c r="I25" s="404">
        <v>0</v>
      </c>
      <c r="J25" s="403" t="s">
        <v>330</v>
      </c>
      <c r="K25" s="405">
        <v>0</v>
      </c>
      <c r="L25" s="405">
        <f>'Problème 8'!I209</f>
        <v>4820</v>
      </c>
      <c r="M25" s="402">
        <v>0</v>
      </c>
      <c r="N25" s="386">
        <v>0</v>
      </c>
      <c r="O25" s="386">
        <v>0</v>
      </c>
      <c r="P25" s="386">
        <f>L25</f>
        <v>4820</v>
      </c>
      <c r="Q25" s="386">
        <v>0</v>
      </c>
      <c r="R25" s="32"/>
      <c r="S25" s="32"/>
      <c r="T25" s="32"/>
      <c r="U25" s="32"/>
    </row>
    <row r="26" spans="2:21" x14ac:dyDescent="0.2">
      <c r="B26" s="576">
        <f>'Plan comptable'!C40</f>
        <v>1810</v>
      </c>
      <c r="C26" s="577" t="str">
        <f>'Plan comptable'!B40</f>
        <v xml:space="preserve">     Amortissement cumulé - ameublement de bureau</v>
      </c>
      <c r="D26" s="396">
        <v>0</v>
      </c>
      <c r="E26" s="394">
        <f>'Bal. de vérification'!H18</f>
        <v>1080</v>
      </c>
      <c r="F26" s="419"/>
      <c r="G26" s="419">
        <f>'Problème 8'!I214</f>
        <v>1080</v>
      </c>
      <c r="H26" s="403"/>
      <c r="I26" s="404">
        <v>0</v>
      </c>
      <c r="J26" s="403" t="s">
        <v>481</v>
      </c>
      <c r="K26" s="405">
        <f>'Problème 8'!J480</f>
        <v>432</v>
      </c>
      <c r="L26" s="405">
        <v>0</v>
      </c>
      <c r="M26" s="402">
        <f>'Problème 8'!I215</f>
        <v>1512</v>
      </c>
      <c r="N26" s="386">
        <v>0</v>
      </c>
      <c r="O26" s="386">
        <v>0</v>
      </c>
      <c r="P26" s="386">
        <v>0</v>
      </c>
      <c r="Q26" s="384">
        <f t="shared" ref="Q26:Q33" si="0">M26</f>
        <v>1512</v>
      </c>
      <c r="R26" s="32"/>
      <c r="S26" s="32"/>
      <c r="T26" s="32"/>
      <c r="U26" s="32"/>
    </row>
    <row r="27" spans="2:21" x14ac:dyDescent="0.2">
      <c r="B27" s="576">
        <f>'Plan comptable'!C53</f>
        <v>2050</v>
      </c>
      <c r="C27" s="577" t="str">
        <f>'Plan comptable'!B53</f>
        <v xml:space="preserve"> Emprunt bancaire (marge de crédit)</v>
      </c>
      <c r="D27" s="396">
        <v>0</v>
      </c>
      <c r="E27" s="394">
        <f>'Bal. de vérification'!H19</f>
        <v>10000</v>
      </c>
      <c r="F27" s="419"/>
      <c r="G27" s="419">
        <f>'Problème 8'!I224</f>
        <v>12500</v>
      </c>
      <c r="H27" s="403"/>
      <c r="I27" s="404">
        <v>0</v>
      </c>
      <c r="J27" s="403"/>
      <c r="K27" s="405">
        <v>0</v>
      </c>
      <c r="L27" s="405">
        <v>0</v>
      </c>
      <c r="M27" s="402">
        <f>'Problème 8'!I224</f>
        <v>12500</v>
      </c>
      <c r="N27" s="386">
        <v>0</v>
      </c>
      <c r="O27" s="386">
        <v>0</v>
      </c>
      <c r="P27" s="386">
        <v>0</v>
      </c>
      <c r="Q27" s="384">
        <f t="shared" si="0"/>
        <v>12500</v>
      </c>
      <c r="R27" s="32"/>
      <c r="S27" s="32"/>
      <c r="T27" s="32"/>
      <c r="U27" s="32"/>
    </row>
    <row r="28" spans="2:21" x14ac:dyDescent="0.2">
      <c r="B28" s="576">
        <f>'Plan comptable'!C54</f>
        <v>2100</v>
      </c>
      <c r="C28" s="577" t="str">
        <f>'Plan comptable'!B54</f>
        <v xml:space="preserve"> Fournisseurs</v>
      </c>
      <c r="D28" s="396">
        <v>0</v>
      </c>
      <c r="E28" s="394">
        <f>'Bal. de vérification'!H20</f>
        <v>50762</v>
      </c>
      <c r="F28" s="419"/>
      <c r="G28" s="419">
        <f>'Problème 8'!I231</f>
        <v>53833.560000000012</v>
      </c>
      <c r="H28" s="403"/>
      <c r="I28" s="404">
        <v>0</v>
      </c>
      <c r="J28" s="403" t="s">
        <v>330</v>
      </c>
      <c r="K28" s="405">
        <v>0</v>
      </c>
      <c r="L28" s="405">
        <v>0</v>
      </c>
      <c r="M28" s="402">
        <f>'Problème 8'!I231</f>
        <v>53833.560000000012</v>
      </c>
      <c r="N28" s="386">
        <v>0</v>
      </c>
      <c r="O28" s="386">
        <v>0</v>
      </c>
      <c r="P28" s="386">
        <v>0</v>
      </c>
      <c r="Q28" s="384">
        <f t="shared" si="0"/>
        <v>53833.560000000012</v>
      </c>
      <c r="R28" s="32"/>
      <c r="S28" s="32"/>
      <c r="T28" s="32"/>
      <c r="U28" s="32"/>
    </row>
    <row r="29" spans="2:21" x14ac:dyDescent="0.2">
      <c r="B29" s="576">
        <f>'Plan comptable'!C56</f>
        <v>2305</v>
      </c>
      <c r="C29" s="577" t="str">
        <f>'Plan comptable'!B56</f>
        <v xml:space="preserve"> TPS à payer</v>
      </c>
      <c r="D29" s="396">
        <v>0</v>
      </c>
      <c r="E29" s="396">
        <f>'Bal. de vérification'!H21</f>
        <v>4603</v>
      </c>
      <c r="F29" s="420"/>
      <c r="G29" s="420">
        <f>'Problème 8'!I239</f>
        <v>2908.43</v>
      </c>
      <c r="H29" s="403"/>
      <c r="I29" s="404">
        <v>0</v>
      </c>
      <c r="J29" s="403" t="s">
        <v>330</v>
      </c>
      <c r="K29" s="405">
        <v>0</v>
      </c>
      <c r="L29" s="405">
        <v>0</v>
      </c>
      <c r="M29" s="405">
        <f>'Problème 8'!I239</f>
        <v>2908.43</v>
      </c>
      <c r="N29" s="386">
        <v>0</v>
      </c>
      <c r="O29" s="386">
        <v>0</v>
      </c>
      <c r="P29" s="386">
        <v>0</v>
      </c>
      <c r="Q29" s="386">
        <f t="shared" si="0"/>
        <v>2908.43</v>
      </c>
      <c r="R29" s="32"/>
      <c r="S29" s="32"/>
      <c r="T29" s="32"/>
      <c r="U29" s="32"/>
    </row>
    <row r="30" spans="2:21" x14ac:dyDescent="0.2">
      <c r="B30" s="576">
        <f>'Plan comptable'!C57</f>
        <v>2310</v>
      </c>
      <c r="C30" s="577" t="str">
        <f>'Plan comptable'!B57</f>
        <v xml:space="preserve"> TVQ à payer</v>
      </c>
      <c r="D30" s="396">
        <v>0</v>
      </c>
      <c r="E30" s="396">
        <f>'Bal. de vérification'!H22</f>
        <v>6332</v>
      </c>
      <c r="F30" s="420"/>
      <c r="G30" s="420">
        <f>'Problème 8'!I247</f>
        <v>5802.3</v>
      </c>
      <c r="H30" s="403"/>
      <c r="I30" s="404">
        <v>0</v>
      </c>
      <c r="J30" s="403"/>
      <c r="K30" s="405">
        <v>0</v>
      </c>
      <c r="L30" s="405">
        <v>0</v>
      </c>
      <c r="M30" s="405">
        <f>'Problème 8'!I247</f>
        <v>5802.3</v>
      </c>
      <c r="N30" s="386">
        <v>0</v>
      </c>
      <c r="O30" s="386">
        <v>0</v>
      </c>
      <c r="P30" s="386">
        <v>0</v>
      </c>
      <c r="Q30" s="386">
        <f t="shared" si="0"/>
        <v>5802.3</v>
      </c>
      <c r="R30" s="32"/>
      <c r="S30" s="32"/>
      <c r="T30" s="32"/>
      <c r="U30" s="32"/>
    </row>
    <row r="31" spans="2:21" x14ac:dyDescent="0.2">
      <c r="B31" s="576">
        <f>'Plan comptable'!C58</f>
        <v>2350</v>
      </c>
      <c r="C31" s="577" t="str">
        <f>'Plan comptable'!B58</f>
        <v xml:space="preserve"> Salaires à payer</v>
      </c>
      <c r="D31" s="396">
        <v>0</v>
      </c>
      <c r="E31" s="396">
        <v>0</v>
      </c>
      <c r="F31" s="420"/>
      <c r="G31" s="420"/>
      <c r="H31" s="403"/>
      <c r="I31" s="404">
        <v>0</v>
      </c>
      <c r="J31" s="403" t="s">
        <v>244</v>
      </c>
      <c r="K31" s="405">
        <f>'Problème 8'!J488</f>
        <v>1020</v>
      </c>
      <c r="L31" s="405">
        <v>0</v>
      </c>
      <c r="M31" s="405">
        <f>'Problème 8'!I252</f>
        <v>1020</v>
      </c>
      <c r="N31" s="386">
        <v>0</v>
      </c>
      <c r="O31" s="386">
        <v>0</v>
      </c>
      <c r="P31" s="386">
        <v>0</v>
      </c>
      <c r="Q31" s="386">
        <f t="shared" si="0"/>
        <v>1020</v>
      </c>
      <c r="R31" s="32"/>
      <c r="S31" s="32"/>
      <c r="T31" s="32"/>
      <c r="U31" s="32"/>
    </row>
    <row r="32" spans="2:21" x14ac:dyDescent="0.2">
      <c r="B32" s="576">
        <f>'Plan comptable'!C73</f>
        <v>2450</v>
      </c>
      <c r="C32" s="577" t="str">
        <f>'Plan comptable'!B73</f>
        <v xml:space="preserve"> Intérêts à payer</v>
      </c>
      <c r="D32" s="396">
        <v>0</v>
      </c>
      <c r="E32" s="396">
        <v>0</v>
      </c>
      <c r="F32" s="420"/>
      <c r="G32" s="420"/>
      <c r="H32" s="403"/>
      <c r="I32" s="404">
        <v>0</v>
      </c>
      <c r="J32" s="403" t="s">
        <v>230</v>
      </c>
      <c r="K32" s="405">
        <f>'Problème 8'!J484</f>
        <v>127</v>
      </c>
      <c r="L32" s="405">
        <v>0</v>
      </c>
      <c r="M32" s="405">
        <f>'Problème 8'!I257</f>
        <v>127</v>
      </c>
      <c r="N32" s="386">
        <v>0</v>
      </c>
      <c r="O32" s="386">
        <v>0</v>
      </c>
      <c r="P32" s="386">
        <v>0</v>
      </c>
      <c r="Q32" s="386">
        <f t="shared" si="0"/>
        <v>127</v>
      </c>
      <c r="R32" s="32"/>
      <c r="S32" s="32"/>
      <c r="T32" s="32"/>
      <c r="U32" s="32"/>
    </row>
    <row r="33" spans="2:21" x14ac:dyDescent="0.2">
      <c r="B33" s="576">
        <f>'Plan comptable'!C75</f>
        <v>2455</v>
      </c>
      <c r="C33" s="577" t="str">
        <f>'Plan comptable'!B75</f>
        <v xml:space="preserve"> Loyer à payer</v>
      </c>
      <c r="D33" s="396">
        <v>0</v>
      </c>
      <c r="E33" s="396">
        <v>0</v>
      </c>
      <c r="F33" s="420"/>
      <c r="G33" s="420"/>
      <c r="H33" s="403"/>
      <c r="I33" s="404">
        <v>0</v>
      </c>
      <c r="J33" s="403" t="s">
        <v>265</v>
      </c>
      <c r="K33" s="405">
        <f>'Problème 8'!J492</f>
        <v>2566.5100000000002</v>
      </c>
      <c r="L33" s="405">
        <v>0</v>
      </c>
      <c r="M33" s="405">
        <f>'Problème 8'!I262</f>
        <v>2566.5100000000002</v>
      </c>
      <c r="N33" s="386">
        <v>0</v>
      </c>
      <c r="O33" s="386">
        <v>0</v>
      </c>
      <c r="P33" s="386">
        <v>0</v>
      </c>
      <c r="Q33" s="386">
        <f t="shared" si="0"/>
        <v>2566.5100000000002</v>
      </c>
      <c r="R33" s="32"/>
      <c r="S33" s="32"/>
      <c r="T33" s="32"/>
      <c r="U33" s="32"/>
    </row>
    <row r="34" spans="2:21" x14ac:dyDescent="0.2">
      <c r="B34" s="576">
        <f>'Plan comptable'!C82</f>
        <v>2850</v>
      </c>
      <c r="C34" s="577" t="str">
        <f>'Plan comptable'!B82</f>
        <v xml:space="preserve"> Effet à payer (long terme)</v>
      </c>
      <c r="D34" s="396">
        <v>0</v>
      </c>
      <c r="E34" s="396">
        <v>0</v>
      </c>
      <c r="F34" s="420"/>
      <c r="G34" s="420"/>
      <c r="H34" s="403"/>
      <c r="I34" s="404">
        <v>0</v>
      </c>
      <c r="J34" s="403" t="s">
        <v>330</v>
      </c>
      <c r="K34" s="405">
        <v>0</v>
      </c>
      <c r="L34" s="405">
        <v>0</v>
      </c>
      <c r="M34" s="405">
        <v>0</v>
      </c>
      <c r="N34" s="386">
        <v>0</v>
      </c>
      <c r="O34" s="386">
        <v>0</v>
      </c>
      <c r="P34" s="386">
        <v>0</v>
      </c>
      <c r="Q34" s="386">
        <v>0</v>
      </c>
      <c r="R34" s="32"/>
      <c r="S34" s="32"/>
      <c r="T34" s="32"/>
      <c r="U34" s="32"/>
    </row>
    <row r="35" spans="2:21" x14ac:dyDescent="0.2">
      <c r="B35" s="576">
        <f>'Plan comptable'!C89</f>
        <v>3100</v>
      </c>
      <c r="C35" s="577" t="str">
        <f>'Plan comptable'!B89</f>
        <v xml:space="preserve"> Christian Latour — Capital</v>
      </c>
      <c r="D35" s="396">
        <v>0</v>
      </c>
      <c r="E35" s="396">
        <f>'Bal. de vérification'!H26</f>
        <v>31959</v>
      </c>
      <c r="F35" s="420"/>
      <c r="G35" s="420">
        <f>'Problème 8'!I269</f>
        <v>31959</v>
      </c>
      <c r="H35" s="403"/>
      <c r="I35" s="404">
        <v>0</v>
      </c>
      <c r="J35" s="403" t="s">
        <v>330</v>
      </c>
      <c r="K35" s="405">
        <v>0</v>
      </c>
      <c r="L35" s="405">
        <v>0</v>
      </c>
      <c r="M35" s="405">
        <f>'Problème 8'!I269</f>
        <v>31959</v>
      </c>
      <c r="N35" s="386">
        <v>0</v>
      </c>
      <c r="O35" s="386">
        <v>0</v>
      </c>
      <c r="P35" s="386">
        <v>0</v>
      </c>
      <c r="Q35" s="386">
        <f>(M35+13000-36100+83946.28)</f>
        <v>92805.28</v>
      </c>
      <c r="R35" s="32"/>
      <c r="S35" s="32"/>
      <c r="T35" s="32"/>
      <c r="U35" s="32"/>
    </row>
    <row r="36" spans="2:21" x14ac:dyDescent="0.2">
      <c r="B36" s="576">
        <f>'Plan comptable'!C90</f>
        <v>3200</v>
      </c>
      <c r="C36" s="577" t="str">
        <f>'Plan comptable'!B90</f>
        <v xml:space="preserve"> Christian Latour — apports</v>
      </c>
      <c r="D36" s="396">
        <v>0</v>
      </c>
      <c r="E36" s="396">
        <f>'Bal. de vérification'!H27</f>
        <v>13000</v>
      </c>
      <c r="F36" s="420"/>
      <c r="G36" s="420">
        <f>'Problème 8'!I277</f>
        <v>13000</v>
      </c>
      <c r="H36" s="403"/>
      <c r="I36" s="404">
        <v>0</v>
      </c>
      <c r="J36" s="403" t="s">
        <v>330</v>
      </c>
      <c r="K36" s="405">
        <v>0</v>
      </c>
      <c r="L36" s="405">
        <v>0</v>
      </c>
      <c r="M36" s="405">
        <f>'Problème 8'!I277</f>
        <v>13000</v>
      </c>
      <c r="N36" s="387">
        <f>M36</f>
        <v>13000</v>
      </c>
      <c r="O36" s="387">
        <v>0</v>
      </c>
      <c r="P36" s="386">
        <v>0</v>
      </c>
      <c r="Q36" s="386">
        <v>0</v>
      </c>
      <c r="R36" s="32"/>
      <c r="S36" s="32"/>
      <c r="T36" s="32"/>
      <c r="U36" s="32"/>
    </row>
    <row r="37" spans="2:21" x14ac:dyDescent="0.2">
      <c r="B37" s="576">
        <f>'Plan comptable'!C91</f>
        <v>3300</v>
      </c>
      <c r="C37" s="577" t="str">
        <f>'Plan comptable'!B91</f>
        <v xml:space="preserve"> Christian Latour — retraits</v>
      </c>
      <c r="D37" s="396">
        <f>'Bal. de vérification'!G28</f>
        <v>35100</v>
      </c>
      <c r="E37" s="396">
        <v>0</v>
      </c>
      <c r="F37" s="420">
        <f>'Problème 8'!I284</f>
        <v>36100</v>
      </c>
      <c r="G37" s="420"/>
      <c r="H37" s="403"/>
      <c r="I37" s="404">
        <v>0</v>
      </c>
      <c r="J37" s="403"/>
      <c r="K37" s="405">
        <v>0</v>
      </c>
      <c r="L37" s="405">
        <f>'Problème 8'!I284</f>
        <v>36100</v>
      </c>
      <c r="M37" s="405">
        <v>0</v>
      </c>
      <c r="N37" s="387">
        <v>0</v>
      </c>
      <c r="O37" s="387">
        <f>L37</f>
        <v>36100</v>
      </c>
      <c r="P37" s="386">
        <v>0</v>
      </c>
      <c r="Q37" s="386">
        <v>0</v>
      </c>
      <c r="R37" s="32"/>
      <c r="S37" s="32"/>
      <c r="T37" s="32"/>
      <c r="U37" s="32"/>
    </row>
    <row r="38" spans="2:21" x14ac:dyDescent="0.2">
      <c r="B38" s="578">
        <f>'Plan comptable'!C100</f>
        <v>3475</v>
      </c>
      <c r="C38" s="579" t="str">
        <f>'Plan comptable'!B100</f>
        <v xml:space="preserve"> Bénéfices non répartis</v>
      </c>
      <c r="D38" s="397">
        <v>0</v>
      </c>
      <c r="E38" s="397">
        <v>0</v>
      </c>
      <c r="F38" s="421"/>
      <c r="G38" s="421"/>
      <c r="H38" s="406"/>
      <c r="I38" s="407">
        <v>0</v>
      </c>
      <c r="J38" s="406" t="s">
        <v>330</v>
      </c>
      <c r="K38" s="408">
        <v>0</v>
      </c>
      <c r="L38" s="408">
        <v>0</v>
      </c>
      <c r="M38" s="408">
        <v>0</v>
      </c>
      <c r="N38" s="387">
        <v>0</v>
      </c>
      <c r="O38" s="388">
        <v>83946.28</v>
      </c>
      <c r="P38" s="387">
        <v>0</v>
      </c>
      <c r="Q38" s="387">
        <v>0</v>
      </c>
      <c r="R38" s="32"/>
      <c r="S38" s="32"/>
      <c r="T38" s="32"/>
      <c r="U38" s="32"/>
    </row>
    <row r="39" spans="2:21" x14ac:dyDescent="0.2">
      <c r="B39" s="576">
        <f>'Plan comptable'!C122</f>
        <v>4270</v>
      </c>
      <c r="C39" s="577" t="str">
        <f>'Plan comptable'!B122</f>
        <v xml:space="preserve"> Revenus de cours</v>
      </c>
      <c r="D39" s="396">
        <v>0</v>
      </c>
      <c r="E39" s="396">
        <v>0</v>
      </c>
      <c r="F39" s="420"/>
      <c r="G39" s="420"/>
      <c r="H39" s="403"/>
      <c r="I39" s="404">
        <v>0</v>
      </c>
      <c r="J39" s="403" t="s">
        <v>330</v>
      </c>
      <c r="K39" s="405">
        <v>0</v>
      </c>
      <c r="L39" s="405">
        <v>0</v>
      </c>
      <c r="M39" s="405">
        <v>0</v>
      </c>
      <c r="N39" s="386">
        <v>0</v>
      </c>
      <c r="O39" s="384">
        <v>0</v>
      </c>
      <c r="P39" s="386">
        <v>0</v>
      </c>
      <c r="Q39" s="386">
        <v>0</v>
      </c>
      <c r="R39" s="32"/>
      <c r="S39" s="32"/>
      <c r="T39" s="32"/>
      <c r="U39" s="32"/>
    </row>
    <row r="40" spans="2:21" x14ac:dyDescent="0.2">
      <c r="B40" s="576">
        <f>'Plan comptable'!C125</f>
        <v>4500</v>
      </c>
      <c r="C40" s="577" t="str">
        <f>'Plan comptable'!B125</f>
        <v xml:space="preserve"> Ventes</v>
      </c>
      <c r="D40" s="396">
        <v>0</v>
      </c>
      <c r="E40" s="396">
        <f>'Bal. de vérification'!H29</f>
        <v>665617</v>
      </c>
      <c r="F40" s="420"/>
      <c r="G40" s="420">
        <f>'Problème 8'!I294</f>
        <v>724162.74</v>
      </c>
      <c r="H40" s="403"/>
      <c r="I40" s="401">
        <v>0</v>
      </c>
      <c r="J40" s="403"/>
      <c r="K40" s="405">
        <v>0</v>
      </c>
      <c r="L40" s="405">
        <v>0</v>
      </c>
      <c r="M40" s="405">
        <f>'Problème 8'!I294</f>
        <v>724162.74</v>
      </c>
      <c r="N40" s="384">
        <f>M40</f>
        <v>724162.74</v>
      </c>
      <c r="O40" s="384">
        <v>0</v>
      </c>
      <c r="P40" s="386">
        <v>0</v>
      </c>
      <c r="Q40" s="386">
        <v>0</v>
      </c>
      <c r="R40" s="32"/>
      <c r="S40" s="32"/>
      <c r="T40" s="32"/>
      <c r="U40" s="32"/>
    </row>
    <row r="41" spans="2:21" x14ac:dyDescent="0.2">
      <c r="B41" s="576">
        <f>'Plan comptable'!C126</f>
        <v>4510</v>
      </c>
      <c r="C41" s="577" t="str">
        <f>'Plan comptable'!B126</f>
        <v xml:space="preserve"> Rendus et rabais sur ventes</v>
      </c>
      <c r="D41" s="396">
        <f>'Bal. de vérification'!G30</f>
        <v>3114</v>
      </c>
      <c r="E41" s="396">
        <v>0</v>
      </c>
      <c r="F41" s="420">
        <f>'Problème 8'!I301</f>
        <v>3491.29</v>
      </c>
      <c r="G41" s="420"/>
      <c r="H41" s="403"/>
      <c r="I41" s="401">
        <v>0</v>
      </c>
      <c r="J41" s="403"/>
      <c r="K41" s="405">
        <v>0</v>
      </c>
      <c r="L41" s="405">
        <f>'Problème 8'!I301</f>
        <v>3491.29</v>
      </c>
      <c r="M41" s="405">
        <v>0</v>
      </c>
      <c r="N41" s="384">
        <v>0</v>
      </c>
      <c r="O41" s="384">
        <f>L41</f>
        <v>3491.29</v>
      </c>
      <c r="P41" s="386">
        <v>0</v>
      </c>
      <c r="Q41" s="386">
        <v>0</v>
      </c>
      <c r="R41" s="32"/>
      <c r="S41" s="32"/>
      <c r="T41" s="32"/>
      <c r="U41" s="32"/>
    </row>
    <row r="42" spans="2:21" x14ac:dyDescent="0.2">
      <c r="B42" s="576">
        <f>'Plan comptable'!C127</f>
        <v>4520</v>
      </c>
      <c r="C42" s="577" t="str">
        <f>'Plan comptable'!B127</f>
        <v xml:space="preserve"> Escomptes sur ventes</v>
      </c>
      <c r="D42" s="396">
        <f>'Bal. de vérification'!G31</f>
        <v>2019</v>
      </c>
      <c r="E42" s="396">
        <v>0</v>
      </c>
      <c r="F42" s="420">
        <f>'Problème 8'!I308</f>
        <v>2086</v>
      </c>
      <c r="G42" s="420"/>
      <c r="H42" s="403"/>
      <c r="I42" s="401">
        <v>0</v>
      </c>
      <c r="J42" s="403"/>
      <c r="K42" s="405">
        <v>0</v>
      </c>
      <c r="L42" s="405">
        <f>'Problème 8'!I308</f>
        <v>2086</v>
      </c>
      <c r="M42" s="405">
        <v>0</v>
      </c>
      <c r="N42" s="384">
        <v>0</v>
      </c>
      <c r="O42" s="384">
        <f>L42</f>
        <v>2086</v>
      </c>
      <c r="P42" s="386">
        <v>0</v>
      </c>
      <c r="Q42" s="386">
        <v>0</v>
      </c>
      <c r="R42" s="32"/>
      <c r="S42" s="32"/>
      <c r="T42" s="32"/>
      <c r="U42" s="32"/>
    </row>
    <row r="43" spans="2:21" x14ac:dyDescent="0.2">
      <c r="B43" s="576">
        <f>'Plan comptable'!C134</f>
        <v>5010</v>
      </c>
      <c r="C43" s="577" t="str">
        <f>+'Plan comptable'!B134</f>
        <v>Stock de marchandise au début</v>
      </c>
      <c r="D43" s="396">
        <v>0</v>
      </c>
      <c r="E43" s="396">
        <v>0</v>
      </c>
      <c r="F43" s="420"/>
      <c r="G43" s="420"/>
      <c r="H43" s="403" t="s">
        <v>324</v>
      </c>
      <c r="I43" s="401">
        <f>'Problème 8'!I499</f>
        <v>68612</v>
      </c>
      <c r="J43" s="403"/>
      <c r="K43" s="405">
        <v>0</v>
      </c>
      <c r="L43" s="405">
        <f>'Problème 8'!I316</f>
        <v>68612</v>
      </c>
      <c r="M43" s="405">
        <v>0</v>
      </c>
      <c r="N43" s="384">
        <v>0</v>
      </c>
      <c r="O43" s="384">
        <f>L43</f>
        <v>68612</v>
      </c>
      <c r="P43" s="386">
        <v>0</v>
      </c>
      <c r="Q43" s="386">
        <v>0</v>
      </c>
      <c r="R43" s="32"/>
      <c r="S43" s="32"/>
      <c r="T43" s="32"/>
      <c r="U43" s="32"/>
    </row>
    <row r="44" spans="2:21" x14ac:dyDescent="0.2">
      <c r="B44" s="576">
        <f>'Plan comptable'!C135</f>
        <v>5100</v>
      </c>
      <c r="C44" s="577" t="str">
        <f>'Plan comptable'!B135</f>
        <v>Achats</v>
      </c>
      <c r="D44" s="396">
        <f>'Bal. de vérification'!G32</f>
        <v>413781</v>
      </c>
      <c r="E44" s="396">
        <v>0</v>
      </c>
      <c r="F44" s="420">
        <f>'Problème 8'!I324</f>
        <v>462032.83999999997</v>
      </c>
      <c r="G44" s="420"/>
      <c r="H44" s="403"/>
      <c r="I44" s="401">
        <v>0</v>
      </c>
      <c r="J44" s="403"/>
      <c r="K44" s="405">
        <v>0</v>
      </c>
      <c r="L44" s="405">
        <f>'Problème 8'!I324</f>
        <v>462032.83999999997</v>
      </c>
      <c r="M44" s="405">
        <v>0</v>
      </c>
      <c r="N44" s="384">
        <v>0</v>
      </c>
      <c r="O44" s="384">
        <f>L44</f>
        <v>462032.83999999997</v>
      </c>
      <c r="P44" s="386">
        <v>0</v>
      </c>
      <c r="Q44" s="386">
        <v>0</v>
      </c>
      <c r="R44" s="32"/>
      <c r="S44" s="32"/>
      <c r="T44" s="32"/>
      <c r="U44" s="32"/>
    </row>
    <row r="45" spans="2:21" x14ac:dyDescent="0.2">
      <c r="B45" s="576">
        <f>'Plan comptable'!C136</f>
        <v>5110</v>
      </c>
      <c r="C45" s="577" t="str">
        <f>'Plan comptable'!B136</f>
        <v>Rendus et rabais sur achats</v>
      </c>
      <c r="D45" s="396">
        <v>0</v>
      </c>
      <c r="E45" s="396">
        <f>'Bal. de vérification'!H33</f>
        <v>3804</v>
      </c>
      <c r="F45" s="420"/>
      <c r="G45" s="420">
        <f>'Problème 8'!I331</f>
        <v>4351.84</v>
      </c>
      <c r="H45" s="403"/>
      <c r="I45" s="401">
        <v>0</v>
      </c>
      <c r="J45" s="403"/>
      <c r="K45" s="405">
        <v>0</v>
      </c>
      <c r="L45" s="405">
        <v>0</v>
      </c>
      <c r="M45" s="405">
        <f>'Problème 8'!I331</f>
        <v>4351.84</v>
      </c>
      <c r="N45" s="384">
        <f>M45</f>
        <v>4351.84</v>
      </c>
      <c r="O45" s="384">
        <v>0</v>
      </c>
      <c r="P45" s="386">
        <v>0</v>
      </c>
      <c r="Q45" s="386">
        <v>0</v>
      </c>
      <c r="R45" s="32"/>
      <c r="S45" s="32"/>
      <c r="T45" s="32"/>
      <c r="U45" s="32"/>
    </row>
    <row r="46" spans="2:21" x14ac:dyDescent="0.2">
      <c r="B46" s="576">
        <f>'Plan comptable'!C137</f>
        <v>5120</v>
      </c>
      <c r="C46" s="577" t="str">
        <f>'Plan comptable'!B137</f>
        <v>Escomptes sur achat</v>
      </c>
      <c r="D46" s="396">
        <v>0</v>
      </c>
      <c r="E46" s="396">
        <f>'Bal. de vérification'!H34</f>
        <v>4112</v>
      </c>
      <c r="F46" s="420"/>
      <c r="G46" s="420">
        <f>'Problème 8'!I338</f>
        <v>4607</v>
      </c>
      <c r="H46" s="403"/>
      <c r="I46" s="401">
        <v>0</v>
      </c>
      <c r="J46" s="403"/>
      <c r="K46" s="405">
        <v>0</v>
      </c>
      <c r="L46" s="405">
        <v>0</v>
      </c>
      <c r="M46" s="405">
        <f>'Problème 8'!I338</f>
        <v>4607</v>
      </c>
      <c r="N46" s="384">
        <f>M46</f>
        <v>4607</v>
      </c>
      <c r="O46" s="384">
        <v>0</v>
      </c>
      <c r="P46" s="386">
        <v>0</v>
      </c>
      <c r="Q46" s="386">
        <v>0</v>
      </c>
      <c r="R46" s="32"/>
      <c r="S46" s="32"/>
      <c r="T46" s="32"/>
      <c r="U46" s="32"/>
    </row>
    <row r="47" spans="2:21" x14ac:dyDescent="0.2">
      <c r="B47" s="576">
        <f>'Plan comptable'!C138</f>
        <v>5130</v>
      </c>
      <c r="C47" s="577" t="str">
        <f>'Plan comptable'!B138</f>
        <v>Frais de transport à l’achat</v>
      </c>
      <c r="D47" s="396">
        <f>'Bal. de vérification'!G35</f>
        <v>2418</v>
      </c>
      <c r="E47" s="396">
        <v>0</v>
      </c>
      <c r="F47" s="420">
        <f>'Problème 8'!I345</f>
        <v>2699.24</v>
      </c>
      <c r="G47" s="420"/>
      <c r="H47" s="403"/>
      <c r="I47" s="401">
        <v>0</v>
      </c>
      <c r="J47" s="403"/>
      <c r="K47" s="405">
        <v>0</v>
      </c>
      <c r="L47" s="405">
        <f>'Problème 8'!I345</f>
        <v>2699.24</v>
      </c>
      <c r="M47" s="405">
        <v>0</v>
      </c>
      <c r="N47" s="384">
        <v>0</v>
      </c>
      <c r="O47" s="384">
        <f>L47</f>
        <v>2699.24</v>
      </c>
      <c r="P47" s="386">
        <v>0</v>
      </c>
      <c r="Q47" s="386">
        <v>0</v>
      </c>
      <c r="R47" s="32"/>
      <c r="S47" s="32"/>
      <c r="T47" s="32"/>
      <c r="U47" s="32"/>
    </row>
    <row r="48" spans="2:21" x14ac:dyDescent="0.2">
      <c r="B48" s="576">
        <f>+'Plan comptable'!C140</f>
        <v>5150</v>
      </c>
      <c r="C48" s="577" t="str">
        <f>+'Plan comptable'!B140</f>
        <v>Stock de marchandises à la fin</v>
      </c>
      <c r="D48" s="396">
        <v>0</v>
      </c>
      <c r="E48" s="396">
        <v>0</v>
      </c>
      <c r="F48" s="420"/>
      <c r="G48" s="420"/>
      <c r="H48" s="403" t="s">
        <v>330</v>
      </c>
      <c r="I48" s="401">
        <v>0</v>
      </c>
      <c r="J48" s="403" t="s">
        <v>482</v>
      </c>
      <c r="K48" s="405">
        <f>+'Problème 8'!J504</f>
        <v>71824</v>
      </c>
      <c r="L48" s="405">
        <v>0</v>
      </c>
      <c r="M48" s="405">
        <f>'Problème 8'!I351</f>
        <v>71824</v>
      </c>
      <c r="N48" s="384">
        <f>M48</f>
        <v>71824</v>
      </c>
      <c r="O48" s="384">
        <v>0</v>
      </c>
      <c r="P48" s="386">
        <v>0</v>
      </c>
      <c r="Q48" s="386">
        <v>0</v>
      </c>
      <c r="R48" s="32"/>
      <c r="S48" s="32"/>
      <c r="T48" s="32"/>
      <c r="U48" s="32"/>
    </row>
    <row r="49" spans="2:21" x14ac:dyDescent="0.2">
      <c r="B49" s="576">
        <f>'Plan comptable'!C144</f>
        <v>5300</v>
      </c>
      <c r="C49" s="577" t="str">
        <f>'Plan comptable'!B144</f>
        <v>Salaires</v>
      </c>
      <c r="D49" s="396">
        <f>'Bal. de vérification'!G36</f>
        <v>87854</v>
      </c>
      <c r="E49" s="396">
        <v>0</v>
      </c>
      <c r="F49" s="420">
        <f>'Problème 8'!I363</f>
        <v>93181</v>
      </c>
      <c r="G49" s="420"/>
      <c r="H49" s="403" t="s">
        <v>244</v>
      </c>
      <c r="I49" s="402">
        <f>'Problème 8'!I487</f>
        <v>1020</v>
      </c>
      <c r="J49" s="403" t="s">
        <v>330</v>
      </c>
      <c r="K49" s="405">
        <v>0</v>
      </c>
      <c r="L49" s="405">
        <f>'Problème 8'!I364</f>
        <v>94201</v>
      </c>
      <c r="M49" s="405">
        <v>0</v>
      </c>
      <c r="N49" s="384">
        <v>0</v>
      </c>
      <c r="O49" s="386">
        <f>L49</f>
        <v>94201</v>
      </c>
      <c r="P49" s="386">
        <v>0</v>
      </c>
      <c r="Q49" s="386">
        <v>0</v>
      </c>
      <c r="R49" s="32"/>
      <c r="S49" s="32"/>
      <c r="T49" s="32"/>
      <c r="U49" s="32"/>
    </row>
    <row r="50" spans="2:21" x14ac:dyDescent="0.2">
      <c r="B50" s="576">
        <f>'Plan comptable'!C151</f>
        <v>5415</v>
      </c>
      <c r="C50" s="577" t="str">
        <f>'Plan comptable'!B151</f>
        <v>Location gymnase</v>
      </c>
      <c r="D50" s="396">
        <v>0</v>
      </c>
      <c r="E50" s="396">
        <v>0</v>
      </c>
      <c r="F50" s="420"/>
      <c r="G50" s="420"/>
      <c r="H50" s="403"/>
      <c r="I50" s="404">
        <v>0</v>
      </c>
      <c r="J50" s="403" t="s">
        <v>330</v>
      </c>
      <c r="K50" s="405">
        <v>0</v>
      </c>
      <c r="L50" s="405">
        <v>0</v>
      </c>
      <c r="M50" s="405">
        <v>0</v>
      </c>
      <c r="N50" s="386">
        <v>0</v>
      </c>
      <c r="O50" s="386">
        <v>0</v>
      </c>
      <c r="P50" s="386">
        <v>0</v>
      </c>
      <c r="Q50" s="386">
        <v>0</v>
      </c>
      <c r="R50" s="32"/>
      <c r="S50" s="32"/>
      <c r="T50" s="32"/>
      <c r="U50" s="32"/>
    </row>
    <row r="51" spans="2:21" x14ac:dyDescent="0.2">
      <c r="B51" s="576">
        <f>'Plan comptable'!C150</f>
        <v>5410</v>
      </c>
      <c r="C51" s="577" t="str">
        <f>'Plan comptable'!B150</f>
        <v>Loyer</v>
      </c>
      <c r="D51" s="396">
        <f>'Bal. de vérification'!G37</f>
        <v>24200</v>
      </c>
      <c r="E51" s="396">
        <v>0</v>
      </c>
      <c r="F51" s="420">
        <f>'Problème 8'!I371</f>
        <v>26400</v>
      </c>
      <c r="G51" s="420"/>
      <c r="H51" s="403" t="s">
        <v>265</v>
      </c>
      <c r="I51" s="404">
        <f>'Problème 8'!I491</f>
        <v>2566.5100000000002</v>
      </c>
      <c r="J51" s="403"/>
      <c r="K51" s="405">
        <v>0</v>
      </c>
      <c r="L51" s="405">
        <f>'Problème 8'!I372</f>
        <v>28966.510000000002</v>
      </c>
      <c r="M51" s="405">
        <v>0</v>
      </c>
      <c r="N51" s="386">
        <v>0</v>
      </c>
      <c r="O51" s="386">
        <f>L51</f>
        <v>28966.510000000002</v>
      </c>
      <c r="P51" s="386">
        <v>0</v>
      </c>
      <c r="Q51" s="386">
        <v>0</v>
      </c>
      <c r="R51" s="32"/>
      <c r="S51" s="32"/>
      <c r="T51" s="32"/>
      <c r="U51" s="32"/>
    </row>
    <row r="52" spans="2:21" x14ac:dyDescent="0.2">
      <c r="B52" s="576">
        <f>'Plan comptable'!C152</f>
        <v>5420</v>
      </c>
      <c r="C52" s="577" t="str">
        <f>'Plan comptable'!B152</f>
        <v>Publicité</v>
      </c>
      <c r="D52" s="396">
        <f>'Bal. de vérification'!G38</f>
        <v>22116</v>
      </c>
      <c r="E52" s="396">
        <v>0</v>
      </c>
      <c r="F52" s="420">
        <f>'Problème 8'!I379</f>
        <v>22886.45</v>
      </c>
      <c r="G52" s="420"/>
      <c r="H52" s="403"/>
      <c r="I52" s="404">
        <v>0</v>
      </c>
      <c r="J52" s="403" t="s">
        <v>330</v>
      </c>
      <c r="K52" s="405">
        <v>0</v>
      </c>
      <c r="L52" s="405">
        <f>'Problème 8'!I379</f>
        <v>22886.45</v>
      </c>
      <c r="M52" s="405">
        <v>0</v>
      </c>
      <c r="N52" s="386">
        <v>0</v>
      </c>
      <c r="O52" s="386">
        <f>L52</f>
        <v>22886.45</v>
      </c>
      <c r="P52" s="386">
        <v>0</v>
      </c>
      <c r="Q52" s="386">
        <v>0</v>
      </c>
      <c r="R52" s="32"/>
      <c r="S52" s="32"/>
      <c r="T52" s="32"/>
      <c r="U52" s="32"/>
    </row>
    <row r="53" spans="2:21" x14ac:dyDescent="0.2">
      <c r="B53" s="576">
        <f>'Plan comptable'!C153</f>
        <v>5500</v>
      </c>
      <c r="C53" s="577" t="str">
        <f>'[1]Plan comptable'!B153</f>
        <v>Frais de bureau</v>
      </c>
      <c r="D53" s="396">
        <v>0</v>
      </c>
      <c r="E53" s="396">
        <v>0</v>
      </c>
      <c r="F53" s="420"/>
      <c r="G53" s="420"/>
      <c r="H53" s="403" t="s">
        <v>330</v>
      </c>
      <c r="I53" s="405">
        <v>0</v>
      </c>
      <c r="J53" s="403"/>
      <c r="K53" s="405">
        <v>0</v>
      </c>
      <c r="L53" s="405">
        <v>0</v>
      </c>
      <c r="M53" s="405">
        <v>0</v>
      </c>
      <c r="N53" s="386">
        <v>0</v>
      </c>
      <c r="O53" s="386">
        <v>0</v>
      </c>
      <c r="P53" s="386">
        <v>0</v>
      </c>
      <c r="Q53" s="386">
        <v>0</v>
      </c>
      <c r="R53" s="32"/>
      <c r="S53" s="32"/>
      <c r="T53" s="32"/>
      <c r="U53" s="32"/>
    </row>
    <row r="54" spans="2:21" x14ac:dyDescent="0.2">
      <c r="B54" s="576">
        <f>'Plan comptable'!C154</f>
        <v>5530</v>
      </c>
      <c r="C54" s="577" t="str">
        <f>'Plan comptable'!B154</f>
        <v>Frais de fournitures (autres)</v>
      </c>
      <c r="D54" s="396">
        <f>'Bal. de vérification'!G39</f>
        <v>6176</v>
      </c>
      <c r="E54" s="396">
        <v>0</v>
      </c>
      <c r="F54" s="420">
        <f>'Problème 8'!I385</f>
        <v>6176</v>
      </c>
      <c r="G54" s="420"/>
      <c r="H54" s="403" t="s">
        <v>479</v>
      </c>
      <c r="I54" s="405">
        <f>'Problème 8'!I467</f>
        <v>1217.73</v>
      </c>
      <c r="J54" s="403"/>
      <c r="K54" s="405">
        <v>0</v>
      </c>
      <c r="L54" s="405">
        <f>'Problème 8'!I386</f>
        <v>7393.73</v>
      </c>
      <c r="M54" s="405">
        <v>0</v>
      </c>
      <c r="N54" s="386">
        <v>0</v>
      </c>
      <c r="O54" s="386">
        <f>L54</f>
        <v>7393.73</v>
      </c>
      <c r="P54" s="386">
        <v>0</v>
      </c>
      <c r="Q54" s="386">
        <v>0</v>
      </c>
      <c r="R54" s="32"/>
      <c r="S54" s="32"/>
      <c r="T54" s="32"/>
      <c r="U54" s="32"/>
    </row>
    <row r="55" spans="2:21" x14ac:dyDescent="0.2">
      <c r="B55" s="576">
        <f>'Plan comptable'!C155</f>
        <v>5600</v>
      </c>
      <c r="C55" s="577" t="str">
        <f>'Plan comptable'!B155</f>
        <v>Entretien et réparation — matériel roulant</v>
      </c>
      <c r="D55" s="396">
        <v>0</v>
      </c>
      <c r="E55" s="396">
        <v>0</v>
      </c>
      <c r="F55" s="420"/>
      <c r="G55" s="420"/>
      <c r="H55" s="403"/>
      <c r="I55" s="404">
        <v>0</v>
      </c>
      <c r="J55" s="403"/>
      <c r="K55" s="405">
        <v>0</v>
      </c>
      <c r="L55" s="405">
        <v>0</v>
      </c>
      <c r="M55" s="405">
        <v>0</v>
      </c>
      <c r="N55" s="386">
        <v>0</v>
      </c>
      <c r="O55" s="386">
        <v>0</v>
      </c>
      <c r="P55" s="386">
        <v>0</v>
      </c>
      <c r="Q55" s="386">
        <v>0</v>
      </c>
      <c r="R55" s="32"/>
      <c r="S55" s="32"/>
      <c r="T55" s="32"/>
      <c r="U55" s="32"/>
    </row>
    <row r="56" spans="2:21" x14ac:dyDescent="0.2">
      <c r="B56" s="576">
        <f>'Plan comptable'!C164</f>
        <v>5700</v>
      </c>
      <c r="C56" s="577" t="str">
        <f>'Plan comptable'!B164</f>
        <v>Frais de livraison</v>
      </c>
      <c r="D56" s="396">
        <f>'Bal. de vérification'!G40</f>
        <v>12725</v>
      </c>
      <c r="E56" s="396">
        <v>0</v>
      </c>
      <c r="F56" s="420">
        <f>'Problème 8'!I392</f>
        <v>12725</v>
      </c>
      <c r="G56" s="420"/>
      <c r="H56" s="403"/>
      <c r="I56" s="404">
        <v>0</v>
      </c>
      <c r="J56" s="403"/>
      <c r="K56" s="405">
        <v>0</v>
      </c>
      <c r="L56" s="405">
        <f>'Problème 8'!I392</f>
        <v>12725</v>
      </c>
      <c r="M56" s="405">
        <v>0</v>
      </c>
      <c r="N56" s="386">
        <v>0</v>
      </c>
      <c r="O56" s="386">
        <f>L56</f>
        <v>12725</v>
      </c>
      <c r="P56" s="386">
        <v>0</v>
      </c>
      <c r="Q56" s="386">
        <v>0</v>
      </c>
      <c r="R56" s="32"/>
      <c r="S56" s="32"/>
      <c r="T56" s="32"/>
      <c r="U56" s="32"/>
    </row>
    <row r="57" spans="2:21" x14ac:dyDescent="0.2">
      <c r="B57" s="576">
        <f>'Plan comptable'!C167</f>
        <v>5715</v>
      </c>
      <c r="C57" s="577" t="str">
        <f>'Plan comptable'!B167</f>
        <v>Essence</v>
      </c>
      <c r="D57" s="396">
        <v>0</v>
      </c>
      <c r="E57" s="396">
        <v>0</v>
      </c>
      <c r="F57" s="420"/>
      <c r="G57" s="420"/>
      <c r="H57" s="403"/>
      <c r="I57" s="404">
        <v>0</v>
      </c>
      <c r="J57" s="403"/>
      <c r="K57" s="405">
        <v>0</v>
      </c>
      <c r="L57" s="405">
        <v>0</v>
      </c>
      <c r="M57" s="405">
        <v>0</v>
      </c>
      <c r="N57" s="386">
        <v>0</v>
      </c>
      <c r="O57" s="386">
        <v>0</v>
      </c>
      <c r="P57" s="386">
        <v>0</v>
      </c>
      <c r="Q57" s="386">
        <v>0</v>
      </c>
      <c r="R57" s="32"/>
      <c r="S57" s="32"/>
      <c r="T57" s="32"/>
      <c r="U57" s="32"/>
    </row>
    <row r="58" spans="2:21" x14ac:dyDescent="0.2">
      <c r="B58" s="576">
        <f>'Plan comptable'!C170</f>
        <v>5730</v>
      </c>
      <c r="C58" s="577" t="str">
        <f>'Plan comptable'!B170</f>
        <v>Électricité</v>
      </c>
      <c r="D58" s="396">
        <f>'Bal. de vérification'!G41</f>
        <v>2146</v>
      </c>
      <c r="E58" s="396">
        <v>0</v>
      </c>
      <c r="F58" s="420">
        <f>'Problème 8'!I398</f>
        <v>2146</v>
      </c>
      <c r="G58" s="420"/>
      <c r="H58" s="403"/>
      <c r="I58" s="404">
        <v>0</v>
      </c>
      <c r="J58" s="403"/>
      <c r="K58" s="405">
        <v>0</v>
      </c>
      <c r="L58" s="405">
        <f>'Problème 8'!I398</f>
        <v>2146</v>
      </c>
      <c r="M58" s="405">
        <v>0</v>
      </c>
      <c r="N58" s="386">
        <v>0</v>
      </c>
      <c r="O58" s="386">
        <f>L58</f>
        <v>2146</v>
      </c>
      <c r="P58" s="386">
        <v>0</v>
      </c>
      <c r="Q58" s="386">
        <v>0</v>
      </c>
      <c r="R58" s="32"/>
      <c r="S58" s="32"/>
      <c r="T58" s="32"/>
      <c r="U58" s="32"/>
    </row>
    <row r="59" spans="2:21" x14ac:dyDescent="0.2">
      <c r="B59" s="576">
        <f>'Plan comptable'!C172</f>
        <v>5740</v>
      </c>
      <c r="C59" s="577" t="str">
        <f>'Plan comptable'!B172</f>
        <v>Assurance</v>
      </c>
      <c r="D59" s="396">
        <v>0</v>
      </c>
      <c r="E59" s="396">
        <v>0</v>
      </c>
      <c r="F59" s="420"/>
      <c r="G59" s="420"/>
      <c r="H59" s="403" t="s">
        <v>307</v>
      </c>
      <c r="I59" s="404">
        <f>'Problème 8'!I495</f>
        <v>3355</v>
      </c>
      <c r="J59" s="403"/>
      <c r="K59" s="405">
        <v>0</v>
      </c>
      <c r="L59" s="405">
        <f>'Problème 8'!I404</f>
        <v>3355</v>
      </c>
      <c r="M59" s="405">
        <v>0</v>
      </c>
      <c r="N59" s="386">
        <v>0</v>
      </c>
      <c r="O59" s="386">
        <f>L59</f>
        <v>3355</v>
      </c>
      <c r="P59" s="386">
        <v>0</v>
      </c>
      <c r="Q59" s="386">
        <v>0</v>
      </c>
      <c r="R59" s="32"/>
      <c r="S59" s="32"/>
      <c r="T59" s="32"/>
      <c r="U59" s="32"/>
    </row>
    <row r="60" spans="2:21" x14ac:dyDescent="0.2">
      <c r="B60" s="576">
        <f>'Plan comptable'!C173</f>
        <v>5750</v>
      </c>
      <c r="C60" s="577" t="str">
        <f>'Plan comptable'!B173</f>
        <v>Télécommunications</v>
      </c>
      <c r="D60" s="396">
        <f>'Bal. de vérification'!G43</f>
        <v>1509</v>
      </c>
      <c r="E60" s="396">
        <v>0</v>
      </c>
      <c r="F60" s="420">
        <f>'Problème 8'!I411</f>
        <v>1728.24</v>
      </c>
      <c r="G60" s="420"/>
      <c r="H60" s="403" t="s">
        <v>330</v>
      </c>
      <c r="I60" s="404">
        <v>0</v>
      </c>
      <c r="J60" s="403"/>
      <c r="K60" s="405">
        <v>0</v>
      </c>
      <c r="L60" s="405">
        <f>'Problème 8'!I411</f>
        <v>1728.24</v>
      </c>
      <c r="M60" s="405">
        <v>0</v>
      </c>
      <c r="N60" s="386">
        <v>0</v>
      </c>
      <c r="O60" s="386">
        <f>L60</f>
        <v>1728.24</v>
      </c>
      <c r="P60" s="386">
        <v>0</v>
      </c>
      <c r="Q60" s="386">
        <v>0</v>
      </c>
      <c r="R60" s="32"/>
      <c r="S60" s="32"/>
      <c r="T60" s="32"/>
      <c r="U60" s="32"/>
    </row>
    <row r="61" spans="2:21" x14ac:dyDescent="0.2">
      <c r="B61" s="576">
        <f>'Plan comptable'!C175</f>
        <v>5780</v>
      </c>
      <c r="C61" s="577" t="str">
        <f>'Plan comptable'!B175</f>
        <v>Charges d’intérêts</v>
      </c>
      <c r="D61" s="396">
        <f>'Bal. de vérification'!G44</f>
        <v>1317</v>
      </c>
      <c r="E61" s="396">
        <v>0</v>
      </c>
      <c r="F61" s="420">
        <f>'Problème 8'!I417</f>
        <v>1317</v>
      </c>
      <c r="G61" s="420"/>
      <c r="H61" s="403" t="s">
        <v>230</v>
      </c>
      <c r="I61" s="405">
        <f>'Problème 8'!I483</f>
        <v>127</v>
      </c>
      <c r="J61" s="403"/>
      <c r="K61" s="405">
        <v>0</v>
      </c>
      <c r="L61" s="405">
        <f>'Problème 8'!I418</f>
        <v>1444</v>
      </c>
      <c r="M61" s="405">
        <v>0</v>
      </c>
      <c r="N61" s="386">
        <v>0</v>
      </c>
      <c r="O61" s="386">
        <f>L61</f>
        <v>1444</v>
      </c>
      <c r="P61" s="386">
        <v>0</v>
      </c>
      <c r="Q61" s="386">
        <v>0</v>
      </c>
      <c r="R61" s="32"/>
      <c r="S61" s="32"/>
      <c r="T61" s="32"/>
      <c r="U61" s="32"/>
    </row>
    <row r="62" spans="2:21" x14ac:dyDescent="0.2">
      <c r="B62" s="576">
        <f>'Plan comptable'!C177</f>
        <v>5815</v>
      </c>
      <c r="C62" s="577" t="str">
        <f>'Plan comptable'!B177</f>
        <v>Charges diverses</v>
      </c>
      <c r="D62" s="396">
        <v>0</v>
      </c>
      <c r="E62" s="396">
        <v>0</v>
      </c>
      <c r="F62" s="420"/>
      <c r="G62" s="420"/>
      <c r="H62" s="403" t="s">
        <v>330</v>
      </c>
      <c r="I62" s="404">
        <v>0</v>
      </c>
      <c r="J62" s="403"/>
      <c r="K62" s="405">
        <v>0</v>
      </c>
      <c r="L62" s="405">
        <v>0</v>
      </c>
      <c r="M62" s="405">
        <v>0</v>
      </c>
      <c r="N62" s="386">
        <v>0</v>
      </c>
      <c r="O62" s="386">
        <v>0</v>
      </c>
      <c r="P62" s="386">
        <v>0</v>
      </c>
      <c r="Q62" s="386">
        <v>0</v>
      </c>
      <c r="R62" s="32"/>
      <c r="S62" s="32"/>
      <c r="T62" s="32"/>
      <c r="U62" s="32"/>
    </row>
    <row r="63" spans="2:21" x14ac:dyDescent="0.2">
      <c r="B63" s="576">
        <f>'Plan comptable'!C178</f>
        <v>5820</v>
      </c>
      <c r="C63" s="577" t="str">
        <f>'Plan comptable'!B178</f>
        <v>Amortissement — Matériel roulant</v>
      </c>
      <c r="D63" s="396">
        <v>0</v>
      </c>
      <c r="E63" s="396">
        <v>0</v>
      </c>
      <c r="F63" s="420"/>
      <c r="G63" s="420"/>
      <c r="H63" s="403" t="s">
        <v>121</v>
      </c>
      <c r="I63" s="401">
        <f>'Problème 8'!I471</f>
        <v>3300</v>
      </c>
      <c r="J63" s="403"/>
      <c r="K63" s="405">
        <v>0</v>
      </c>
      <c r="L63" s="405">
        <f>'Problème 8'!I424</f>
        <v>3300</v>
      </c>
      <c r="M63" s="405">
        <v>0</v>
      </c>
      <c r="N63" s="386">
        <v>0</v>
      </c>
      <c r="O63" s="386">
        <f>L63</f>
        <v>3300</v>
      </c>
      <c r="P63" s="386">
        <v>0</v>
      </c>
      <c r="Q63" s="386">
        <v>0</v>
      </c>
      <c r="R63" s="32"/>
      <c r="S63" s="32"/>
      <c r="T63" s="32"/>
      <c r="U63" s="32"/>
    </row>
    <row r="64" spans="2:21" x14ac:dyDescent="0.2">
      <c r="B64" s="576">
        <f>'Plan comptable'!C179</f>
        <v>5830</v>
      </c>
      <c r="C64" s="577" t="str">
        <f>'Plan comptable'!B179</f>
        <v>Amortissement — équipement de bureau</v>
      </c>
      <c r="D64" s="396">
        <v>0</v>
      </c>
      <c r="E64" s="396">
        <v>0</v>
      </c>
      <c r="F64" s="420"/>
      <c r="G64" s="420"/>
      <c r="H64" s="403" t="s">
        <v>330</v>
      </c>
      <c r="I64" s="401">
        <v>0</v>
      </c>
      <c r="J64" s="403"/>
      <c r="K64" s="405">
        <v>0</v>
      </c>
      <c r="L64" s="405">
        <v>0</v>
      </c>
      <c r="M64" s="405">
        <v>0</v>
      </c>
      <c r="N64" s="386">
        <v>0</v>
      </c>
      <c r="O64" s="386">
        <v>0</v>
      </c>
      <c r="P64" s="386">
        <v>0</v>
      </c>
      <c r="Q64" s="386">
        <v>0</v>
      </c>
      <c r="R64" s="32"/>
      <c r="S64" s="32"/>
      <c r="T64" s="32"/>
      <c r="U64" s="32"/>
    </row>
    <row r="65" spans="2:21" x14ac:dyDescent="0.2">
      <c r="B65" s="576">
        <f>'Plan comptable'!C180</f>
        <v>5840</v>
      </c>
      <c r="C65" s="577" t="str">
        <f>'Plan comptable'!B180</f>
        <v>Amortissement — matériel informatique</v>
      </c>
      <c r="D65" s="396">
        <v>0</v>
      </c>
      <c r="E65" s="396">
        <v>0</v>
      </c>
      <c r="F65" s="420"/>
      <c r="G65" s="420"/>
      <c r="H65" s="403" t="s">
        <v>330</v>
      </c>
      <c r="I65" s="401">
        <v>0</v>
      </c>
      <c r="J65" s="403"/>
      <c r="K65" s="405">
        <v>0</v>
      </c>
      <c r="L65" s="405">
        <v>0</v>
      </c>
      <c r="M65" s="405">
        <v>0</v>
      </c>
      <c r="N65" s="386">
        <v>0</v>
      </c>
      <c r="O65" s="386">
        <v>0</v>
      </c>
      <c r="P65" s="386">
        <v>0</v>
      </c>
      <c r="Q65" s="386">
        <v>0</v>
      </c>
      <c r="R65" s="32"/>
      <c r="S65" s="32"/>
      <c r="T65" s="32"/>
      <c r="U65" s="32"/>
    </row>
    <row r="66" spans="2:21" x14ac:dyDescent="0.2">
      <c r="B66" s="576">
        <f>'Plan comptable'!C181</f>
        <v>5850</v>
      </c>
      <c r="C66" s="577" t="str">
        <f>'Plan comptable'!B181</f>
        <v xml:space="preserve">Amortissement — équipement </v>
      </c>
      <c r="D66" s="396">
        <v>0</v>
      </c>
      <c r="E66" s="396">
        <v>0</v>
      </c>
      <c r="F66" s="420"/>
      <c r="G66" s="420"/>
      <c r="H66" s="403" t="s">
        <v>480</v>
      </c>
      <c r="I66" s="401">
        <f>'Problème 8'!I475</f>
        <v>3500</v>
      </c>
      <c r="J66" s="403"/>
      <c r="K66" s="405">
        <v>0</v>
      </c>
      <c r="L66" s="405">
        <f>'Problème 8'!I430</f>
        <v>3500</v>
      </c>
      <c r="M66" s="405">
        <v>0</v>
      </c>
      <c r="N66" s="386">
        <v>0</v>
      </c>
      <c r="O66" s="386">
        <f>L66</f>
        <v>3500</v>
      </c>
      <c r="P66" s="386">
        <v>0</v>
      </c>
      <c r="Q66" s="386">
        <v>0</v>
      </c>
      <c r="R66" s="32"/>
      <c r="S66" s="32"/>
      <c r="T66" s="32"/>
      <c r="U66" s="32"/>
    </row>
    <row r="67" spans="2:21" x14ac:dyDescent="0.2">
      <c r="B67" s="576">
        <f>'Plan comptable'!C182</f>
        <v>5870</v>
      </c>
      <c r="C67" s="577" t="str">
        <f>'Plan comptable'!B182</f>
        <v>Amortissement — ameublement de bureau</v>
      </c>
      <c r="D67" s="396">
        <v>0</v>
      </c>
      <c r="E67" s="396">
        <v>0</v>
      </c>
      <c r="F67" s="420"/>
      <c r="G67" s="420"/>
      <c r="H67" s="403" t="s">
        <v>481</v>
      </c>
      <c r="I67" s="401">
        <f>'Problème 8'!I479</f>
        <v>432</v>
      </c>
      <c r="J67" s="403"/>
      <c r="K67" s="405">
        <v>0</v>
      </c>
      <c r="L67" s="405">
        <f>'Problème 8'!I436</f>
        <v>432</v>
      </c>
      <c r="M67" s="405">
        <v>0</v>
      </c>
      <c r="N67" s="386">
        <v>0</v>
      </c>
      <c r="O67" s="386">
        <f>L67</f>
        <v>432</v>
      </c>
      <c r="P67" s="386">
        <v>0</v>
      </c>
      <c r="Q67" s="386">
        <v>0</v>
      </c>
      <c r="R67" s="32"/>
      <c r="S67" s="32"/>
      <c r="T67" s="32"/>
      <c r="U67" s="32"/>
    </row>
    <row r="68" spans="2:21" x14ac:dyDescent="0.2">
      <c r="B68" s="576">
        <f>'Plan comptable'!C183</f>
        <v>5875</v>
      </c>
      <c r="C68" s="577" t="str">
        <f>'Plan comptable'!B183</f>
        <v>Amortissement — améliorations locatives</v>
      </c>
      <c r="D68" s="396">
        <v>0</v>
      </c>
      <c r="E68" s="396">
        <v>0</v>
      </c>
      <c r="F68" s="422"/>
      <c r="G68" s="422"/>
      <c r="H68" s="409"/>
      <c r="I68" s="401">
        <v>0</v>
      </c>
      <c r="J68" s="409"/>
      <c r="K68" s="405">
        <v>0</v>
      </c>
      <c r="L68" s="405">
        <v>0</v>
      </c>
      <c r="M68" s="405">
        <v>0</v>
      </c>
      <c r="N68" s="386">
        <v>0</v>
      </c>
      <c r="O68" s="386">
        <v>0</v>
      </c>
      <c r="P68" s="386">
        <v>0</v>
      </c>
      <c r="Q68" s="386">
        <v>0</v>
      </c>
      <c r="R68" s="32"/>
      <c r="S68" s="32"/>
      <c r="T68" s="32"/>
      <c r="U68" s="32"/>
    </row>
    <row r="69" spans="2:21" x14ac:dyDescent="0.2">
      <c r="B69" s="576">
        <f>'Plan comptable'!C190</f>
        <v>5999</v>
      </c>
      <c r="C69" s="577" t="str">
        <f>'Plan comptable'!B190</f>
        <v>Sommaire des résultats</v>
      </c>
      <c r="D69" s="398">
        <v>0</v>
      </c>
      <c r="E69" s="398">
        <v>0</v>
      </c>
      <c r="F69" s="422"/>
      <c r="G69" s="422"/>
      <c r="H69" s="409"/>
      <c r="I69" s="410">
        <v>0</v>
      </c>
      <c r="J69" s="409" t="s">
        <v>330</v>
      </c>
      <c r="K69" s="411">
        <v>0</v>
      </c>
      <c r="L69" s="411">
        <v>0</v>
      </c>
      <c r="M69" s="411">
        <v>0</v>
      </c>
      <c r="N69" s="424">
        <f>+O37</f>
        <v>36100</v>
      </c>
      <c r="O69" s="424">
        <f>+N36</f>
        <v>13000</v>
      </c>
      <c r="P69" s="389">
        <v>0</v>
      </c>
      <c r="Q69" s="389">
        <v>0</v>
      </c>
      <c r="R69" s="32" t="s">
        <v>330</v>
      </c>
      <c r="S69" s="32"/>
      <c r="T69" s="32"/>
      <c r="U69" s="32"/>
    </row>
    <row r="70" spans="2:21" ht="17" thickBot="1" x14ac:dyDescent="0.25">
      <c r="B70" s="576"/>
      <c r="C70" s="577"/>
      <c r="D70" s="399">
        <f>SUM(D8:D69)</f>
        <v>807609</v>
      </c>
      <c r="E70" s="399">
        <f>SUM(E8:E69)</f>
        <v>807609</v>
      </c>
      <c r="F70" s="423">
        <f>+SUM(F8:F69)</f>
        <v>870544.86999999988</v>
      </c>
      <c r="G70" s="423">
        <f>+SUM(G8:G69)</f>
        <v>870544.87</v>
      </c>
      <c r="H70" s="412" t="s">
        <v>330</v>
      </c>
      <c r="I70" s="412">
        <f>SUM(I8:I69)</f>
        <v>155954.24000000002</v>
      </c>
      <c r="J70" s="412" t="s">
        <v>330</v>
      </c>
      <c r="K70" s="412">
        <f t="shared" ref="K70:Q70" si="1">SUM(K8:K69)</f>
        <v>155954.23999999999</v>
      </c>
      <c r="L70" s="412">
        <f t="shared" si="1"/>
        <v>953314.37999999989</v>
      </c>
      <c r="M70" s="412">
        <f t="shared" si="1"/>
        <v>953314.38</v>
      </c>
      <c r="N70" s="390">
        <f t="shared" si="1"/>
        <v>854045.58</v>
      </c>
      <c r="O70" s="390">
        <f t="shared" si="1"/>
        <v>854045.57999999984</v>
      </c>
      <c r="P70" s="390">
        <f t="shared" si="1"/>
        <v>196215.08</v>
      </c>
      <c r="Q70" s="390">
        <f t="shared" si="1"/>
        <v>196215.08000000002</v>
      </c>
      <c r="R70" s="32"/>
      <c r="S70" s="32"/>
      <c r="T70" s="32"/>
      <c r="U70" s="32"/>
    </row>
    <row r="71" spans="2:21" ht="17" thickTop="1" x14ac:dyDescent="0.2">
      <c r="B71" s="378"/>
      <c r="C71" s="379"/>
      <c r="D71" s="379"/>
      <c r="E71" s="391">
        <f>+D70-E70</f>
        <v>0</v>
      </c>
      <c r="F71" s="391"/>
      <c r="G71" s="391">
        <f>+G70-F70</f>
        <v>0</v>
      </c>
      <c r="H71" s="378"/>
      <c r="I71" s="391">
        <f>+K70-I70</f>
        <v>0</v>
      </c>
      <c r="J71" s="378"/>
      <c r="K71" s="379"/>
      <c r="L71" s="391">
        <f>+M70-L70</f>
        <v>0</v>
      </c>
      <c r="M71" s="379"/>
      <c r="N71" s="379"/>
      <c r="O71" s="391">
        <f>+N70-O70</f>
        <v>0</v>
      </c>
      <c r="P71" s="379"/>
      <c r="Q71" s="391">
        <f>+Q70-P70</f>
        <v>0</v>
      </c>
      <c r="R71" s="380"/>
    </row>
  </sheetData>
  <mergeCells count="13">
    <mergeCell ref="H7:I7"/>
    <mergeCell ref="J7:K7"/>
    <mergeCell ref="B1:Q1"/>
    <mergeCell ref="B4:Q4"/>
    <mergeCell ref="B5:Q5"/>
    <mergeCell ref="B6:B7"/>
    <mergeCell ref="C6:C7"/>
    <mergeCell ref="D6:E6"/>
    <mergeCell ref="H6:K6"/>
    <mergeCell ref="L6:M6"/>
    <mergeCell ref="N6:O6"/>
    <mergeCell ref="P6:Q6"/>
    <mergeCell ref="F6:G6"/>
  </mergeCells>
  <pageMargins left="0.70866141732283472" right="0.70866141732283472" top="0.74803149606299213" bottom="0.74803149606299213" header="0.31496062992125984" footer="0.31496062992125984"/>
  <pageSetup paperSize="120" scale="40" fitToHeight="0" orientation="portrait" r:id="rId1"/>
  <headerFooter alignWithMargins="0">
    <oddFooter>&amp;LReproduction interdite © TC Média Livres Inc.  &amp;RComptabilité 1</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5</vt:i4>
      </vt:variant>
      <vt:variant>
        <vt:lpstr>Plages nommées</vt:lpstr>
      </vt:variant>
      <vt:variant>
        <vt:i4>3</vt:i4>
      </vt:variant>
    </vt:vector>
  </HeadingPairs>
  <TitlesOfParts>
    <vt:vector size="8" baseType="lpstr">
      <vt:lpstr>Modèle économique</vt:lpstr>
      <vt:lpstr>Plan comptable</vt:lpstr>
      <vt:lpstr>Bal. de vérification</vt:lpstr>
      <vt:lpstr>Problème 8</vt:lpstr>
      <vt:lpstr> Chiffrier</vt:lpstr>
      <vt:lpstr>' Chiffrier'!Zone_d_impression</vt:lpstr>
      <vt:lpstr>'Bal. de vérification'!Zone_d_impression</vt:lpstr>
      <vt:lpstr>'Problème 8'!Zone_d_impression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2023-04-28T17:47:39Z</dcterms:created>
  <dcterms:modified xsi:type="dcterms:W3CDTF">2023-05-02T17:59:03Z</dcterms:modified>
</cp:coreProperties>
</file>