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Automne 2018/Finance gaganante (430-853-ME)/"/>
    </mc:Choice>
  </mc:AlternateContent>
  <xr:revisionPtr revIDLastSave="0" documentId="13_ncr:1_{4E1B24E2-E6E6-3A41-AE47-F306368D8D6A}" xr6:coauthVersionLast="45" xr6:coauthVersionMax="45" xr10:uidLastSave="{00000000-0000-0000-0000-000000000000}"/>
  <bookViews>
    <workbookView xWindow="80" yWindow="460" windowWidth="36000" windowHeight="19700" tabRatio="955" activeTab="1" xr2:uid="{00000000-000D-0000-FFFF-FFFF00000000}"/>
  </bookViews>
  <sheets>
    <sheet name="Calendrier 20XX" sheetId="16" r:id="rId1"/>
    <sheet name="État des Résultats" sheetId="9" r:id="rId2"/>
  </sheets>
  <definedNames>
    <definedName name="image1" localSheetId="0">#REF!</definedName>
    <definedName name="image1" localSheetId="1">#REF!</definedName>
    <definedName name="image1">#REF!</definedName>
    <definedName name="image2" localSheetId="0">#REF!</definedName>
    <definedName name="image2" localSheetId="1">#REF!</definedName>
    <definedName name="image2">#REF!</definedName>
    <definedName name="_xlnm.Print_Area" localSheetId="1">'État des Résultats'!$C$2:$AQ$49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" i="9" l="1"/>
  <c r="AL5" i="9"/>
  <c r="AS16" i="9"/>
  <c r="AS17" i="9"/>
  <c r="AS15" i="9"/>
  <c r="AL2" i="9"/>
  <c r="AS14" i="9"/>
  <c r="B3" i="16" l="1"/>
  <c r="AL10" i="9"/>
  <c r="AI10" i="9"/>
  <c r="AF10" i="9"/>
  <c r="AC10" i="9"/>
  <c r="Z10" i="9"/>
  <c r="W10" i="9"/>
  <c r="T10" i="9"/>
  <c r="Q10" i="9"/>
  <c r="N10" i="9"/>
  <c r="K10" i="9"/>
  <c r="E10" i="9"/>
  <c r="H10" i="9"/>
  <c r="AJ5" i="9"/>
  <c r="AJ4" i="9"/>
  <c r="AJ3" i="9"/>
  <c r="AS18" i="9" l="1"/>
  <c r="AS42" i="9" s="1"/>
  <c r="AS20" i="9"/>
  <c r="AL20" i="9" s="1"/>
  <c r="E14" i="9"/>
  <c r="E15" i="9"/>
  <c r="E16" i="9"/>
  <c r="E17" i="9"/>
  <c r="H14" i="9"/>
  <c r="H15" i="9"/>
  <c r="H16" i="9"/>
  <c r="H17" i="9"/>
  <c r="K14" i="9"/>
  <c r="K15" i="9"/>
  <c r="K16" i="9"/>
  <c r="K17" i="9"/>
  <c r="N14" i="9"/>
  <c r="N15" i="9"/>
  <c r="N16" i="9"/>
  <c r="N17" i="9"/>
  <c r="Q14" i="9"/>
  <c r="Q15" i="9"/>
  <c r="Q16" i="9"/>
  <c r="Q17" i="9"/>
  <c r="T14" i="9"/>
  <c r="T15" i="9"/>
  <c r="T16" i="9"/>
  <c r="T17" i="9"/>
  <c r="W14" i="9"/>
  <c r="W15" i="9"/>
  <c r="W16" i="9"/>
  <c r="W17" i="9"/>
  <c r="Z14" i="9"/>
  <c r="Z15" i="9"/>
  <c r="Z16" i="9"/>
  <c r="Z17" i="9"/>
  <c r="AC14" i="9"/>
  <c r="AC15" i="9"/>
  <c r="AC16" i="9"/>
  <c r="AC17" i="9"/>
  <c r="AF14" i="9"/>
  <c r="AF15" i="9"/>
  <c r="AF16" i="9"/>
  <c r="AF17" i="9"/>
  <c r="AL14" i="9"/>
  <c r="AL15" i="9"/>
  <c r="AL16" i="9"/>
  <c r="AL17" i="9"/>
  <c r="AI14" i="9"/>
  <c r="AI15" i="9"/>
  <c r="AI16" i="9"/>
  <c r="AI17" i="9"/>
  <c r="H8" i="9"/>
  <c r="K8" i="9" s="1"/>
  <c r="N8" i="9" s="1"/>
  <c r="Q8" i="9" s="1"/>
  <c r="T8" i="9" s="1"/>
  <c r="W8" i="9" s="1"/>
  <c r="Z8" i="9" s="1"/>
  <c r="AC8" i="9" s="1"/>
  <c r="AF8" i="9" s="1"/>
  <c r="AI8" i="9" s="1"/>
  <c r="AL8" i="9" s="1"/>
  <c r="AP8" i="9" s="1"/>
  <c r="AS8" i="9" s="1"/>
  <c r="Q8" i="16"/>
  <c r="AT9" i="9" s="1"/>
  <c r="AT8" i="9" s="1"/>
  <c r="AT17" i="9"/>
  <c r="AT16" i="9"/>
  <c r="AT15" i="9"/>
  <c r="AT14" i="9"/>
  <c r="AP10" i="9"/>
  <c r="AS10" i="9" s="1"/>
  <c r="AP9" i="9"/>
  <c r="AS9" i="9" s="1"/>
  <c r="H9" i="9"/>
  <c r="K9" i="9" s="1"/>
  <c r="N9" i="9" s="1"/>
  <c r="Q9" i="9" s="1"/>
  <c r="T9" i="9" s="1"/>
  <c r="W9" i="9" s="1"/>
  <c r="Z9" i="9" s="1"/>
  <c r="AC9" i="9" s="1"/>
  <c r="AF9" i="9" s="1"/>
  <c r="AI9" i="9" s="1"/>
  <c r="AL9" i="9" s="1"/>
  <c r="F25" i="9"/>
  <c r="I25" i="9" s="1"/>
  <c r="L25" i="9" s="1"/>
  <c r="AS25" i="9"/>
  <c r="AS23" i="9" s="1"/>
  <c r="AT23" i="9" s="1"/>
  <c r="B2" i="16"/>
  <c r="AL12" i="9"/>
  <c r="AI12" i="9"/>
  <c r="AF12" i="9"/>
  <c r="AC12" i="9"/>
  <c r="Z12" i="9"/>
  <c r="W12" i="9"/>
  <c r="T12" i="9"/>
  <c r="Q12" i="9"/>
  <c r="N12" i="9"/>
  <c r="K12" i="9"/>
  <c r="H12" i="9"/>
  <c r="E12" i="9"/>
  <c r="AL11" i="9"/>
  <c r="AI11" i="9"/>
  <c r="AF11" i="9"/>
  <c r="AC11" i="9"/>
  <c r="Z11" i="9"/>
  <c r="W11" i="9"/>
  <c r="T11" i="9"/>
  <c r="Q11" i="9"/>
  <c r="N11" i="9"/>
  <c r="K11" i="9"/>
  <c r="H11" i="9"/>
  <c r="E11" i="9"/>
  <c r="AS12" i="9"/>
  <c r="AS11" i="9"/>
  <c r="AT27" i="9"/>
  <c r="AS27" i="9" s="1"/>
  <c r="AS29" i="9" s="1"/>
  <c r="AT37" i="9"/>
  <c r="AT36" i="9"/>
  <c r="AT35" i="9"/>
  <c r="AT34" i="9"/>
  <c r="AT33" i="9"/>
  <c r="AT32" i="9"/>
  <c r="AT31" i="9"/>
  <c r="M38" i="9"/>
  <c r="J38" i="9"/>
  <c r="AP37" i="9"/>
  <c r="AP36" i="9"/>
  <c r="AP35" i="9"/>
  <c r="AP34" i="9"/>
  <c r="AP33" i="9"/>
  <c r="AP32" i="9"/>
  <c r="AP31" i="9"/>
  <c r="I12" i="9"/>
  <c r="L12" i="9" s="1"/>
  <c r="O12" i="9"/>
  <c r="R12" i="9" s="1"/>
  <c r="U12" i="9" s="1"/>
  <c r="X12" i="9" s="1"/>
  <c r="AA12" i="9"/>
  <c r="AD12" i="9" s="1"/>
  <c r="AG12" i="9" s="1"/>
  <c r="AJ12" i="9" s="1"/>
  <c r="AM12" i="9" s="1"/>
  <c r="AQ12" i="9" s="1"/>
  <c r="I11" i="9"/>
  <c r="L11" i="9" s="1"/>
  <c r="O11" i="9"/>
  <c r="R11" i="9" s="1"/>
  <c r="U11" i="9" s="1"/>
  <c r="X11" i="9" s="1"/>
  <c r="AA11" i="9"/>
  <c r="AD11" i="9" s="1"/>
  <c r="AG11" i="9" s="1"/>
  <c r="AJ11" i="9" s="1"/>
  <c r="AM11" i="9" s="1"/>
  <c r="AQ11" i="9" s="1"/>
  <c r="AT11" i="9" s="1"/>
  <c r="D7" i="16"/>
  <c r="E7" i="16" s="1"/>
  <c r="F7" i="16" s="1"/>
  <c r="G7" i="16"/>
  <c r="H7" i="16" s="1"/>
  <c r="I7" i="16" s="1"/>
  <c r="J7" i="16" s="1"/>
  <c r="K7" i="16" s="1"/>
  <c r="L7" i="16" s="1"/>
  <c r="M7" i="16" s="1"/>
  <c r="N7" i="16" s="1"/>
  <c r="O7" i="16" s="1"/>
  <c r="AS38" i="9" l="1"/>
  <c r="AL42" i="9"/>
  <c r="Q42" i="9"/>
  <c r="AS43" i="9"/>
  <c r="W43" i="9" s="1"/>
  <c r="AP17" i="9"/>
  <c r="Q20" i="9"/>
  <c r="E20" i="9"/>
  <c r="AC20" i="9"/>
  <c r="T20" i="9"/>
  <c r="H20" i="9"/>
  <c r="AF20" i="9"/>
  <c r="AT18" i="9"/>
  <c r="K20" i="9"/>
  <c r="W20" i="9"/>
  <c r="AI20" i="9"/>
  <c r="N20" i="9"/>
  <c r="Z20" i="9"/>
  <c r="Q18" i="9"/>
  <c r="R14" i="9" s="1"/>
  <c r="T42" i="9"/>
  <c r="AC18" i="9"/>
  <c r="AD36" i="9" s="1"/>
  <c r="N18" i="9"/>
  <c r="O37" i="9" s="1"/>
  <c r="H18" i="9"/>
  <c r="I35" i="9" s="1"/>
  <c r="E42" i="9"/>
  <c r="AC42" i="9"/>
  <c r="H42" i="9"/>
  <c r="AF42" i="9"/>
  <c r="K42" i="9"/>
  <c r="W42" i="9"/>
  <c r="AI42" i="9"/>
  <c r="N42" i="9"/>
  <c r="Z42" i="9"/>
  <c r="E18" i="9"/>
  <c r="Z18" i="9"/>
  <c r="AA16" i="9" s="1"/>
  <c r="AP14" i="9"/>
  <c r="AI38" i="9"/>
  <c r="W38" i="9"/>
  <c r="K38" i="9"/>
  <c r="H38" i="9"/>
  <c r="AF38" i="9"/>
  <c r="T38" i="9"/>
  <c r="AC38" i="9"/>
  <c r="Q38" i="9"/>
  <c r="E38" i="9"/>
  <c r="N38" i="9"/>
  <c r="AL38" i="9"/>
  <c r="AT29" i="9"/>
  <c r="AS40" i="9"/>
  <c r="AQ10" i="9"/>
  <c r="AT10" i="9" s="1"/>
  <c r="AD31" i="9"/>
  <c r="AD32" i="9"/>
  <c r="AD16" i="9"/>
  <c r="AD34" i="9"/>
  <c r="Z38" i="9"/>
  <c r="AL18" i="9"/>
  <c r="AP16" i="9"/>
  <c r="AP15" i="9"/>
  <c r="AI18" i="9"/>
  <c r="AF18" i="9"/>
  <c r="W18" i="9"/>
  <c r="O25" i="9"/>
  <c r="T18" i="9"/>
  <c r="K18" i="9"/>
  <c r="L16" i="9" s="1"/>
  <c r="E43" i="9" l="1"/>
  <c r="AD14" i="9"/>
  <c r="O36" i="9"/>
  <c r="AD37" i="9"/>
  <c r="AD35" i="9"/>
  <c r="AC43" i="9"/>
  <c r="AD43" i="9" s="1"/>
  <c r="O9" i="9"/>
  <c r="O8" i="9" s="1"/>
  <c r="AD15" i="9"/>
  <c r="N43" i="9"/>
  <c r="O43" i="9" s="1"/>
  <c r="AD20" i="9"/>
  <c r="O20" i="9"/>
  <c r="O16" i="9"/>
  <c r="O15" i="9"/>
  <c r="O34" i="9"/>
  <c r="AD9" i="9"/>
  <c r="AD8" i="9" s="1"/>
  <c r="AD38" i="9"/>
  <c r="Q43" i="9"/>
  <c r="R43" i="9" s="1"/>
  <c r="AF43" i="9"/>
  <c r="K43" i="9"/>
  <c r="O42" i="9"/>
  <c r="T43" i="9"/>
  <c r="U43" i="9" s="1"/>
  <c r="H43" i="9"/>
  <c r="AL43" i="9"/>
  <c r="O33" i="9"/>
  <c r="O31" i="9"/>
  <c r="O14" i="9"/>
  <c r="AM43" i="9"/>
  <c r="O32" i="9"/>
  <c r="O35" i="9"/>
  <c r="O38" i="9"/>
  <c r="Z43" i="9"/>
  <c r="AA43" i="9" s="1"/>
  <c r="AI43" i="9"/>
  <c r="AJ43" i="9" s="1"/>
  <c r="AD33" i="9"/>
  <c r="R37" i="9"/>
  <c r="R9" i="9"/>
  <c r="R8" i="9" s="1"/>
  <c r="I31" i="9"/>
  <c r="I42" i="9"/>
  <c r="I43" i="9"/>
  <c r="R32" i="9"/>
  <c r="I34" i="9"/>
  <c r="I36" i="9"/>
  <c r="AD42" i="9"/>
  <c r="AP20" i="9"/>
  <c r="R36" i="9"/>
  <c r="I14" i="9"/>
  <c r="R33" i="9"/>
  <c r="R35" i="9"/>
  <c r="H25" i="9"/>
  <c r="H23" i="9" s="1"/>
  <c r="I37" i="9"/>
  <c r="R34" i="9"/>
  <c r="R16" i="9"/>
  <c r="R42" i="9"/>
  <c r="I15" i="9"/>
  <c r="I9" i="9"/>
  <c r="I8" i="9" s="1"/>
  <c r="I16" i="9"/>
  <c r="U42" i="9"/>
  <c r="R20" i="9"/>
  <c r="R15" i="9"/>
  <c r="R31" i="9"/>
  <c r="R38" i="9"/>
  <c r="I38" i="9"/>
  <c r="I20" i="9"/>
  <c r="I33" i="9"/>
  <c r="I32" i="9"/>
  <c r="K25" i="9"/>
  <c r="K27" i="9" s="1"/>
  <c r="L27" i="9" s="1"/>
  <c r="AP42" i="9"/>
  <c r="AA9" i="9"/>
  <c r="AA8" i="9" s="1"/>
  <c r="AA34" i="9"/>
  <c r="AA14" i="9"/>
  <c r="AA32" i="9"/>
  <c r="AA31" i="9"/>
  <c r="AA36" i="9"/>
  <c r="AA35" i="9"/>
  <c r="AA20" i="9"/>
  <c r="AA42" i="9"/>
  <c r="AA38" i="9"/>
  <c r="F9" i="9"/>
  <c r="F8" i="9" s="1"/>
  <c r="E25" i="9"/>
  <c r="F34" i="9"/>
  <c r="F16" i="9"/>
  <c r="F36" i="9"/>
  <c r="F32" i="9"/>
  <c r="F17" i="9"/>
  <c r="F35" i="9"/>
  <c r="F31" i="9"/>
  <c r="F20" i="9"/>
  <c r="F15" i="9"/>
  <c r="F37" i="9"/>
  <c r="F33" i="9"/>
  <c r="F43" i="9"/>
  <c r="F14" i="9"/>
  <c r="U38" i="9"/>
  <c r="AA37" i="9"/>
  <c r="AA33" i="9"/>
  <c r="AA15" i="9"/>
  <c r="F42" i="9"/>
  <c r="AM14" i="9"/>
  <c r="AM37" i="9"/>
  <c r="AM33" i="9"/>
  <c r="AM34" i="9"/>
  <c r="AM15" i="9"/>
  <c r="AM9" i="9"/>
  <c r="AM8" i="9" s="1"/>
  <c r="AM35" i="9"/>
  <c r="AM31" i="9"/>
  <c r="AP18" i="9"/>
  <c r="AM42" i="9"/>
  <c r="AM36" i="9"/>
  <c r="AM32" i="9"/>
  <c r="F38" i="9"/>
  <c r="AG38" i="9"/>
  <c r="AJ38" i="9"/>
  <c r="X9" i="9"/>
  <c r="X8" i="9" s="1"/>
  <c r="X43" i="9"/>
  <c r="X37" i="9"/>
  <c r="X33" i="9"/>
  <c r="X20" i="9"/>
  <c r="X14" i="9"/>
  <c r="X34" i="9"/>
  <c r="X15" i="9"/>
  <c r="X35" i="9"/>
  <c r="X31" i="9"/>
  <c r="X32" i="9"/>
  <c r="X42" i="9"/>
  <c r="X36" i="9"/>
  <c r="X38" i="9"/>
  <c r="AG36" i="9"/>
  <c r="AG32" i="9"/>
  <c r="AG16" i="9"/>
  <c r="AG43" i="9"/>
  <c r="AG37" i="9"/>
  <c r="AG33" i="9"/>
  <c r="AG20" i="9"/>
  <c r="AG9" i="9"/>
  <c r="AG8" i="9" s="1"/>
  <c r="AG14" i="9"/>
  <c r="AG34" i="9"/>
  <c r="AG15" i="9"/>
  <c r="AG35" i="9"/>
  <c r="AG31" i="9"/>
  <c r="L9" i="9"/>
  <c r="L8" i="9" s="1"/>
  <c r="L43" i="9"/>
  <c r="L37" i="9"/>
  <c r="L33" i="9"/>
  <c r="L20" i="9"/>
  <c r="L14" i="9"/>
  <c r="L34" i="9"/>
  <c r="L15" i="9"/>
  <c r="L35" i="9"/>
  <c r="L31" i="9"/>
  <c r="L32" i="9"/>
  <c r="L42" i="9"/>
  <c r="L36" i="9"/>
  <c r="R25" i="9"/>
  <c r="N25" i="9"/>
  <c r="AJ9" i="9"/>
  <c r="AJ8" i="9" s="1"/>
  <c r="AJ14" i="9"/>
  <c r="AJ36" i="9"/>
  <c r="AJ32" i="9"/>
  <c r="AJ35" i="9"/>
  <c r="AJ31" i="9"/>
  <c r="AJ15" i="9"/>
  <c r="AJ37" i="9"/>
  <c r="AJ16" i="9"/>
  <c r="AJ42" i="9"/>
  <c r="AJ34" i="9"/>
  <c r="AJ33" i="9"/>
  <c r="AJ20" i="9"/>
  <c r="AM20" i="9"/>
  <c r="AG42" i="9"/>
  <c r="K23" i="9"/>
  <c r="U36" i="9"/>
  <c r="U32" i="9"/>
  <c r="U16" i="9"/>
  <c r="U37" i="9"/>
  <c r="U33" i="9"/>
  <c r="U20" i="9"/>
  <c r="U9" i="9"/>
  <c r="U8" i="9" s="1"/>
  <c r="U14" i="9"/>
  <c r="U34" i="9"/>
  <c r="U31" i="9"/>
  <c r="U15" i="9"/>
  <c r="U35" i="9"/>
  <c r="X16" i="9"/>
  <c r="AM16" i="9"/>
  <c r="AS45" i="9"/>
  <c r="AT40" i="9"/>
  <c r="AP38" i="9"/>
  <c r="AM38" i="9"/>
  <c r="L38" i="9"/>
  <c r="H27" i="9" l="1"/>
  <c r="AP43" i="9"/>
  <c r="F18" i="9"/>
  <c r="O17" i="9"/>
  <c r="I17" i="9"/>
  <c r="I18" i="9" s="1"/>
  <c r="L17" i="9"/>
  <c r="L18" i="9" s="1"/>
  <c r="E23" i="9"/>
  <c r="E27" i="9"/>
  <c r="AQ9" i="9"/>
  <c r="AQ8" i="9" s="1"/>
  <c r="AQ36" i="9"/>
  <c r="AQ32" i="9"/>
  <c r="AQ43" i="9"/>
  <c r="AQ35" i="9"/>
  <c r="AQ31" i="9"/>
  <c r="AQ37" i="9"/>
  <c r="C12" i="9"/>
  <c r="AQ33" i="9"/>
  <c r="AQ34" i="9"/>
  <c r="AQ17" i="9"/>
  <c r="I27" i="9"/>
  <c r="H29" i="9"/>
  <c r="AS47" i="9"/>
  <c r="AT47" i="9" s="1"/>
  <c r="AT45" i="9"/>
  <c r="Q25" i="9"/>
  <c r="U25" i="9"/>
  <c r="AQ42" i="9"/>
  <c r="AQ15" i="9"/>
  <c r="AQ20" i="9"/>
  <c r="AQ38" i="9"/>
  <c r="I23" i="9"/>
  <c r="H24" i="9"/>
  <c r="I24" i="9" s="1"/>
  <c r="AQ14" i="9"/>
  <c r="L23" i="9"/>
  <c r="K24" i="9"/>
  <c r="L24" i="9" s="1"/>
  <c r="N23" i="9"/>
  <c r="N27" i="9"/>
  <c r="K29" i="9"/>
  <c r="AQ16" i="9"/>
  <c r="AQ18" i="9" l="1"/>
  <c r="R17" i="9"/>
  <c r="O18" i="9"/>
  <c r="E24" i="9"/>
  <c r="F24" i="9" s="1"/>
  <c r="F23" i="9"/>
  <c r="AS49" i="9"/>
  <c r="AT49" i="9" s="1"/>
  <c r="E29" i="9"/>
  <c r="F27" i="9"/>
  <c r="N24" i="9"/>
  <c r="O24" i="9" s="1"/>
  <c r="O23" i="9"/>
  <c r="L29" i="9"/>
  <c r="K40" i="9"/>
  <c r="X25" i="9"/>
  <c r="T25" i="9"/>
  <c r="O27" i="9"/>
  <c r="N29" i="9"/>
  <c r="Q23" i="9"/>
  <c r="Q27" i="9"/>
  <c r="I29" i="9"/>
  <c r="H40" i="9"/>
  <c r="U17" i="9" l="1"/>
  <c r="R18" i="9"/>
  <c r="F29" i="9"/>
  <c r="E40" i="9"/>
  <c r="L40" i="9"/>
  <c r="K45" i="9"/>
  <c r="H45" i="9"/>
  <c r="I40" i="9"/>
  <c r="O29" i="9"/>
  <c r="N40" i="9"/>
  <c r="Q24" i="9"/>
  <c r="R24" i="9" s="1"/>
  <c r="R23" i="9"/>
  <c r="T23" i="9"/>
  <c r="T27" i="9"/>
  <c r="R27" i="9"/>
  <c r="Q29" i="9"/>
  <c r="AA25" i="9"/>
  <c r="W25" i="9"/>
  <c r="X17" i="9" l="1"/>
  <c r="U18" i="9"/>
  <c r="F40" i="9"/>
  <c r="E45" i="9"/>
  <c r="Q40" i="9"/>
  <c r="R29" i="9"/>
  <c r="W23" i="9"/>
  <c r="W27" i="9"/>
  <c r="I45" i="9"/>
  <c r="H47" i="9"/>
  <c r="I47" i="9" s="1"/>
  <c r="AD25" i="9"/>
  <c r="Z25" i="9"/>
  <c r="U27" i="9"/>
  <c r="T29" i="9"/>
  <c r="N45" i="9"/>
  <c r="O40" i="9"/>
  <c r="K47" i="9"/>
  <c r="L47" i="9" s="1"/>
  <c r="L45" i="9"/>
  <c r="U23" i="9"/>
  <c r="T24" i="9"/>
  <c r="U24" i="9" s="1"/>
  <c r="AA17" i="9" l="1"/>
  <c r="X18" i="9"/>
  <c r="F45" i="9"/>
  <c r="E47" i="9"/>
  <c r="F47" i="9" s="1"/>
  <c r="K49" i="9"/>
  <c r="L49" i="9" s="1"/>
  <c r="N47" i="9"/>
  <c r="O47" i="9" s="1"/>
  <c r="O45" i="9"/>
  <c r="AC25" i="9"/>
  <c r="AG25" i="9"/>
  <c r="T40" i="9"/>
  <c r="U29" i="9"/>
  <c r="X27" i="9"/>
  <c r="W29" i="9"/>
  <c r="X23" i="9"/>
  <c r="W24" i="9"/>
  <c r="X24" i="9" s="1"/>
  <c r="Z23" i="9"/>
  <c r="Z27" i="9"/>
  <c r="H49" i="9"/>
  <c r="I49" i="9" s="1"/>
  <c r="Q45" i="9"/>
  <c r="R40" i="9"/>
  <c r="E49" i="9" l="1"/>
  <c r="F49" i="9" s="1"/>
  <c r="AD17" i="9"/>
  <c r="AA18" i="9"/>
  <c r="N49" i="9"/>
  <c r="O49" i="9" s="1"/>
  <c r="Q47" i="9"/>
  <c r="R47" i="9" s="1"/>
  <c r="R45" i="9"/>
  <c r="Z24" i="9"/>
  <c r="AA24" i="9" s="1"/>
  <c r="AA23" i="9"/>
  <c r="AC27" i="9"/>
  <c r="AC23" i="9"/>
  <c r="T45" i="9"/>
  <c r="U40" i="9"/>
  <c r="Z29" i="9"/>
  <c r="AA27" i="9"/>
  <c r="W40" i="9"/>
  <c r="X29" i="9"/>
  <c r="AJ25" i="9"/>
  <c r="AF25" i="9"/>
  <c r="Q49" i="9" l="1"/>
  <c r="R49" i="9" s="1"/>
  <c r="AG17" i="9"/>
  <c r="AD18" i="9"/>
  <c r="U45" i="9"/>
  <c r="T47" i="9"/>
  <c r="U47" i="9" s="1"/>
  <c r="AF23" i="9"/>
  <c r="AF27" i="9"/>
  <c r="AA29" i="9"/>
  <c r="Z40" i="9"/>
  <c r="X40" i="9"/>
  <c r="W45" i="9"/>
  <c r="AC24" i="9"/>
  <c r="AD24" i="9" s="1"/>
  <c r="AD23" i="9"/>
  <c r="AM25" i="9"/>
  <c r="AL25" i="9" s="1"/>
  <c r="AI25" i="9"/>
  <c r="AD27" i="9"/>
  <c r="AC29" i="9"/>
  <c r="AJ17" i="9" l="1"/>
  <c r="AG18" i="9"/>
  <c r="AL23" i="9"/>
  <c r="AP25" i="9"/>
  <c r="AQ25" i="9" s="1"/>
  <c r="AL27" i="9"/>
  <c r="AG23" i="9"/>
  <c r="AF24" i="9"/>
  <c r="AG24" i="9" s="1"/>
  <c r="Z45" i="9"/>
  <c r="AA40" i="9"/>
  <c r="AC40" i="9"/>
  <c r="AD29" i="9"/>
  <c r="AI23" i="9"/>
  <c r="AI27" i="9"/>
  <c r="W47" i="9"/>
  <c r="X47" i="9" s="1"/>
  <c r="X45" i="9"/>
  <c r="AG27" i="9"/>
  <c r="AF29" i="9"/>
  <c r="T49" i="9"/>
  <c r="U49" i="9" s="1"/>
  <c r="AM17" i="9" l="1"/>
  <c r="AM18" i="9" s="1"/>
  <c r="AJ18" i="9"/>
  <c r="AF40" i="9"/>
  <c r="AG29" i="9"/>
  <c r="AC45" i="9"/>
  <c r="AD40" i="9"/>
  <c r="AJ27" i="9"/>
  <c r="AI29" i="9"/>
  <c r="W49" i="9"/>
  <c r="X49" i="9" s="1"/>
  <c r="Z47" i="9"/>
  <c r="AA47" i="9" s="1"/>
  <c r="AA45" i="9"/>
  <c r="AP27" i="9"/>
  <c r="AQ27" i="9" s="1"/>
  <c r="AM27" i="9"/>
  <c r="AL29" i="9"/>
  <c r="AI24" i="9"/>
  <c r="AJ24" i="9" s="1"/>
  <c r="AJ23" i="9"/>
  <c r="AL24" i="9"/>
  <c r="AM23" i="9"/>
  <c r="AP23" i="9"/>
  <c r="AQ23" i="9" s="1"/>
  <c r="AC47" i="9" l="1"/>
  <c r="AD47" i="9" s="1"/>
  <c r="AD45" i="9"/>
  <c r="AI40" i="9"/>
  <c r="AJ29" i="9"/>
  <c r="AM24" i="9"/>
  <c r="AP24" i="9"/>
  <c r="AQ24" i="9" s="1"/>
  <c r="AT24" i="9" s="1"/>
  <c r="AS24" i="9" s="1"/>
  <c r="AL40" i="9"/>
  <c r="AP29" i="9"/>
  <c r="AQ29" i="9" s="1"/>
  <c r="AM29" i="9"/>
  <c r="Z49" i="9"/>
  <c r="AA49" i="9" s="1"/>
  <c r="AF45" i="9"/>
  <c r="AG40" i="9"/>
  <c r="AL45" i="9" l="1"/>
  <c r="AM40" i="9"/>
  <c r="AP40" i="9"/>
  <c r="AQ40" i="9" s="1"/>
  <c r="AJ40" i="9"/>
  <c r="AI45" i="9"/>
  <c r="AF47" i="9"/>
  <c r="AG47" i="9" s="1"/>
  <c r="AG45" i="9"/>
  <c r="AC49" i="9"/>
  <c r="AD49" i="9" s="1"/>
  <c r="AF49" i="9" l="1"/>
  <c r="AG49" i="9" s="1"/>
  <c r="AI47" i="9"/>
  <c r="AJ47" i="9" s="1"/>
  <c r="AJ45" i="9"/>
  <c r="AM45" i="9"/>
  <c r="AP45" i="9"/>
  <c r="AQ45" i="9" s="1"/>
  <c r="AL47" i="9"/>
  <c r="AL49" i="9" s="1"/>
  <c r="AM49" i="9" l="1"/>
  <c r="AP47" i="9"/>
  <c r="AQ47" i="9" s="1"/>
  <c r="AM47" i="9"/>
  <c r="AI49" i="9"/>
  <c r="AJ49" i="9" s="1"/>
  <c r="AP49" i="9" l="1"/>
  <c r="AQ49" i="9" s="1"/>
</calcChain>
</file>

<file path=xl/sharedStrings.xml><?xml version="1.0" encoding="utf-8"?>
<sst xmlns="http://schemas.openxmlformats.org/spreadsheetml/2006/main" count="203" uniqueCount="78">
  <si>
    <t xml:space="preserve"> </t>
  </si>
  <si>
    <t>(%)</t>
  </si>
  <si>
    <t>Pér.04</t>
  </si>
  <si>
    <t>Total</t>
  </si>
  <si>
    <t>Marketing &amp; Communication marketing</t>
  </si>
  <si>
    <t>Rev / place / jour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</si>
  <si>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</si>
  <si>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</si>
  <si>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</si>
  <si>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</si>
  <si>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</si>
  <si>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</si>
  <si>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</si>
  <si>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</si>
  <si>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</si>
  <si>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</si>
  <si>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</si>
  <si>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</si>
  <si>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</si>
  <si>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</si>
  <si>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</si>
  <si>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</si>
  <si>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</si>
  <si>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</si>
  <si>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</si>
  <si>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</si>
  <si>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</si>
  <si>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</si>
  <si>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Frais financier</t>
  </si>
  <si>
    <t>Amortissement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</si>
  <si>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</si>
  <si>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</si>
  <si>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</si>
  <si>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</si>
  <si>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</si>
  <si>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</si>
  <si>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</si>
  <si>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</si>
  <si>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</si>
  <si>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</si>
  <si>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</si>
  <si>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</si>
  <si>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</si>
  <si>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</si>
  <si>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</si>
  <si>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</si>
  <si>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</si>
  <si>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</si>
  <si>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</si>
  <si>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</si>
  <si>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</si>
  <si>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Coût de la main-d’œuvre </t>
  </si>
  <si>
    <t>Coût des produits vendus</t>
  </si>
  <si>
    <t xml:space="preserve">   Total des coûts d’exploitation</t>
  </si>
  <si>
    <t>Chambre</t>
  </si>
  <si>
    <t>Nombre de cabines</t>
  </si>
  <si>
    <t>Revenus annuel par Cabine</t>
  </si>
  <si>
    <t>Dm / A / jour</t>
  </si>
  <si>
    <t>Taux d'occupation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</si>
  <si>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</si>
  <si>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</si>
  <si>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</si>
  <si>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</si>
  <si>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</si>
  <si>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 xml:space="preserve">Juin </t>
  </si>
  <si>
    <t xml:space="preserve">Juillet </t>
  </si>
  <si>
    <t xml:space="preserve">Août </t>
  </si>
  <si>
    <t xml:space="preserve">Septembre </t>
  </si>
  <si>
    <t xml:space="preserve">Octobre </t>
  </si>
  <si>
    <t xml:space="preserve">Novembre </t>
  </si>
  <si>
    <t xml:space="preserve">Décembre </t>
  </si>
  <si>
    <t>Budget d’exploitation pour l’année 20XX</t>
  </si>
  <si>
    <t>Achalandage A</t>
  </si>
  <si>
    <t>=</t>
  </si>
  <si>
    <t>PmO</t>
  </si>
  <si>
    <t>Um/A</t>
  </si>
  <si>
    <t>Dm/A</t>
  </si>
  <si>
    <t>Centre de santé et de vinothérapie La Vigne de Vie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</si>
</sst>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#,##0\ &quot;$&quot;_);\(#,##0\ &quot;$&quot;\)"/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#,##0.00&quot;$&quot;"/>
    <numFmt numFmtId="168" formatCode="[$-C0C]d\ mmmm\,\ yyyy;@"/>
    <numFmt numFmtId="169" formatCode="#,##0.00\ &quot;$&quot;"/>
  </numFmts>
  <fonts count="38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u/>
      <sz val="10"/>
      <color theme="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u/>
      <sz val="10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04">
    <xf numFmtId="0" fontId="0" fillId="0" borderId="0"/>
    <xf numFmtId="44" fontId="1" fillId="0" borderId="0" applyFont="0" applyFill="0" applyBorder="0" applyAlignment="0" applyProtection="0"/>
    <xf numFmtId="49" fontId="7" fillId="0" borderId="0">
      <alignment horizontal="left" vertical="top"/>
    </xf>
    <xf numFmtId="0" fontId="1" fillId="6" borderId="9" applyNumberFormat="0" applyFont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 applyBorder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0" fillId="0" borderId="0" xfId="0" applyFill="1"/>
    <xf numFmtId="164" fontId="0" fillId="0" borderId="0" xfId="0" applyNumberFormat="1" applyFill="1"/>
    <xf numFmtId="164" fontId="0" fillId="10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0" fontId="2" fillId="9" borderId="3" xfId="0" applyNumberFormat="1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0" borderId="0" xfId="0" applyNumberFormat="1" applyFont="1" applyFill="1"/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2" fillId="0" borderId="4" xfId="0" applyNumberFormat="1" applyFont="1" applyBorder="1" applyProtection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1" fillId="0" borderId="0" xfId="0" applyFont="1" applyFill="1" applyBorder="1"/>
    <xf numFmtId="44" fontId="6" fillId="5" borderId="3" xfId="0" applyNumberFormat="1" applyFont="1" applyFill="1" applyBorder="1"/>
    <xf numFmtId="10" fontId="6" fillId="5" borderId="4" xfId="0" applyNumberFormat="1" applyFont="1" applyFill="1" applyBorder="1"/>
    <xf numFmtId="0" fontId="21" fillId="10" borderId="0" xfId="0" applyFont="1" applyFill="1"/>
    <xf numFmtId="10" fontId="6" fillId="5" borderId="19" xfId="0" applyNumberFormat="1" applyFont="1" applyFill="1" applyBorder="1"/>
    <xf numFmtId="0" fontId="21" fillId="0" borderId="0" xfId="0" applyFont="1" applyFill="1"/>
    <xf numFmtId="0" fontId="6" fillId="0" borderId="0" xfId="0" applyFont="1" applyFill="1"/>
    <xf numFmtId="42" fontId="6" fillId="5" borderId="3" xfId="1" applyNumberFormat="1" applyFont="1" applyFill="1" applyBorder="1"/>
    <xf numFmtId="0" fontId="0" fillId="0" borderId="20" xfId="0" applyBorder="1"/>
    <xf numFmtId="44" fontId="0" fillId="0" borderId="3" xfId="1" applyFont="1" applyBorder="1"/>
    <xf numFmtId="42" fontId="1" fillId="3" borderId="3" xfId="1" applyNumberFormat="1" applyFont="1" applyFill="1" applyBorder="1"/>
    <xf numFmtId="0" fontId="18" fillId="4" borderId="22" xfId="0" applyFont="1" applyFill="1" applyBorder="1"/>
    <xf numFmtId="0" fontId="5" fillId="4" borderId="23" xfId="0" applyFont="1" applyFill="1" applyBorder="1"/>
    <xf numFmtId="42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Fill="1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Fill="1" applyBorder="1"/>
    <xf numFmtId="44" fontId="2" fillId="0" borderId="24" xfId="1" applyFont="1" applyBorder="1"/>
    <xf numFmtId="10" fontId="2" fillId="0" borderId="25" xfId="0" applyNumberFormat="1" applyFont="1" applyBorder="1"/>
    <xf numFmtId="0" fontId="2" fillId="0" borderId="23" xfId="0" applyFont="1" applyBorder="1"/>
    <xf numFmtId="44" fontId="2" fillId="0" borderId="24" xfId="1" applyNumberFormat="1" applyFont="1" applyBorder="1"/>
    <xf numFmtId="0" fontId="2" fillId="10" borderId="23" xfId="0" applyFont="1" applyFill="1" applyBorder="1"/>
    <xf numFmtId="42" fontId="2" fillId="3" borderId="27" xfId="1" applyNumberFormat="1" applyFont="1" applyFill="1" applyBorder="1"/>
    <xf numFmtId="10" fontId="2" fillId="3" borderId="25" xfId="0" applyNumberFormat="1" applyFont="1" applyFill="1" applyBorder="1"/>
    <xf numFmtId="44" fontId="0" fillId="0" borderId="3" xfId="1" applyNumberFormat="1" applyFont="1" applyBorder="1"/>
    <xf numFmtId="42" fontId="2" fillId="3" borderId="24" xfId="1" applyNumberFormat="1" applyFont="1" applyFill="1" applyBorder="1"/>
    <xf numFmtId="0" fontId="2" fillId="0" borderId="0" xfId="0" applyFont="1" applyFill="1" applyBorder="1"/>
    <xf numFmtId="0" fontId="6" fillId="5" borderId="15" xfId="0" applyFont="1" applyFill="1" applyBorder="1"/>
    <xf numFmtId="44" fontId="6" fillId="5" borderId="3" xfId="1" applyFont="1" applyFill="1" applyBorder="1"/>
    <xf numFmtId="44" fontId="6" fillId="5" borderId="3" xfId="1" applyNumberFormat="1" applyFont="1" applyFill="1" applyBorder="1"/>
    <xf numFmtId="0" fontId="6" fillId="0" borderId="0" xfId="0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0" fontId="0" fillId="4" borderId="0" xfId="0" applyFill="1" applyBorder="1"/>
    <xf numFmtId="44" fontId="1" fillId="4" borderId="0" xfId="1" applyFont="1" applyFill="1" applyBorder="1"/>
    <xf numFmtId="0" fontId="0" fillId="0" borderId="23" xfId="0" applyFill="1" applyBorder="1"/>
    <xf numFmtId="10" fontId="2" fillId="0" borderId="25" xfId="1" applyNumberFormat="1" applyFont="1" applyBorder="1"/>
    <xf numFmtId="44" fontId="0" fillId="0" borderId="23" xfId="1" applyFont="1" applyBorder="1"/>
    <xf numFmtId="44" fontId="1" fillId="0" borderId="23" xfId="1" applyFont="1" applyFill="1" applyBorder="1"/>
    <xf numFmtId="0" fontId="0" fillId="10" borderId="23" xfId="0" applyFont="1" applyFill="1" applyBorder="1"/>
    <xf numFmtId="0" fontId="0" fillId="0" borderId="23" xfId="0" applyFont="1" applyFill="1" applyBorder="1"/>
    <xf numFmtId="10" fontId="0" fillId="3" borderId="4" xfId="0" applyNumberFormat="1" applyFont="1" applyFill="1" applyBorder="1"/>
    <xf numFmtId="0" fontId="21" fillId="0" borderId="15" xfId="0" applyFont="1" applyFill="1" applyBorder="1"/>
    <xf numFmtId="0" fontId="6" fillId="10" borderId="0" xfId="0" applyFont="1" applyFill="1"/>
    <xf numFmtId="42" fontId="1" fillId="3" borderId="18" xfId="1" applyNumberFormat="1" applyFont="1" applyFill="1" applyBorder="1"/>
    <xf numFmtId="0" fontId="6" fillId="5" borderId="16" xfId="0" applyFont="1" applyFill="1" applyBorder="1"/>
    <xf numFmtId="44" fontId="6" fillId="5" borderId="5" xfId="1" applyFont="1" applyFill="1" applyBorder="1"/>
    <xf numFmtId="10" fontId="6" fillId="5" borderId="6" xfId="0" applyNumberFormat="1" applyFont="1" applyFill="1" applyBorder="1"/>
    <xf numFmtId="42" fontId="6" fillId="5" borderId="5" xfId="1" applyNumberFormat="1" applyFont="1" applyFill="1" applyBorder="1"/>
    <xf numFmtId="0" fontId="2" fillId="11" borderId="7" xfId="0" applyFont="1" applyFill="1" applyBorder="1"/>
    <xf numFmtId="44" fontId="0" fillId="0" borderId="0" xfId="0" applyNumberFormat="1"/>
    <xf numFmtId="44" fontId="1" fillId="4" borderId="3" xfId="1" applyFont="1" applyFill="1" applyBorder="1"/>
    <xf numFmtId="10" fontId="1" fillId="4" borderId="4" xfId="0" applyNumberFormat="1" applyFont="1" applyFill="1" applyBorder="1"/>
    <xf numFmtId="0" fontId="1" fillId="4" borderId="0" xfId="0" applyFont="1" applyFill="1"/>
    <xf numFmtId="44" fontId="1" fillId="0" borderId="0" xfId="1" applyFont="1" applyFill="1" applyBorder="1"/>
    <xf numFmtId="0" fontId="1" fillId="0" borderId="0" xfId="0" applyFont="1" applyFill="1"/>
    <xf numFmtId="0" fontId="1" fillId="10" borderId="0" xfId="0" applyFont="1" applyFill="1"/>
    <xf numFmtId="0" fontId="1" fillId="4" borderId="0" xfId="0" applyFont="1" applyFill="1" applyBorder="1"/>
    <xf numFmtId="44" fontId="1" fillId="0" borderId="3" xfId="1" applyFont="1" applyBorder="1"/>
    <xf numFmtId="0" fontId="1" fillId="0" borderId="0" xfId="0" applyFont="1" applyBorder="1"/>
    <xf numFmtId="44" fontId="0" fillId="0" borderId="3" xfId="0" applyNumberFormat="1" applyFont="1" applyBorder="1"/>
    <xf numFmtId="44" fontId="0" fillId="0" borderId="0" xfId="0" applyNumberFormat="1" applyFont="1" applyBorder="1"/>
    <xf numFmtId="10" fontId="0" fillId="0" borderId="4" xfId="0" applyNumberFormat="1" applyFont="1" applyBorder="1"/>
    <xf numFmtId="0" fontId="0" fillId="0" borderId="0" xfId="0" applyFont="1" applyFill="1"/>
    <xf numFmtId="0" fontId="0" fillId="10" borderId="0" xfId="0" applyFont="1" applyFill="1"/>
    <xf numFmtId="42" fontId="0" fillId="3" borderId="3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10" fontId="1" fillId="3" borderId="4" xfId="0" applyNumberFormat="1" applyFont="1" applyFill="1" applyBorder="1"/>
    <xf numFmtId="0" fontId="1" fillId="0" borderId="0" xfId="0" applyFont="1" applyFill="1" applyBorder="1"/>
    <xf numFmtId="0" fontId="0" fillId="4" borderId="0" xfId="0" applyFont="1" applyFill="1"/>
    <xf numFmtId="4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44" fontId="0" fillId="11" borderId="3" xfId="1" applyNumberFormat="1" applyFont="1" applyFill="1" applyBorder="1"/>
    <xf numFmtId="10" fontId="22" fillId="12" borderId="4" xfId="0" applyNumberFormat="1" applyFont="1" applyFill="1" applyBorder="1"/>
    <xf numFmtId="44" fontId="22" fillId="12" borderId="3" xfId="1" applyNumberFormat="1" applyFont="1" applyFill="1" applyBorder="1"/>
    <xf numFmtId="10" fontId="22" fillId="12" borderId="6" xfId="0" applyNumberFormat="1" applyFont="1" applyFill="1" applyBorder="1"/>
    <xf numFmtId="164" fontId="23" fillId="12" borderId="1" xfId="0" applyNumberFormat="1" applyFont="1" applyFill="1" applyBorder="1" applyAlignment="1">
      <alignment horizontal="center"/>
    </xf>
    <xf numFmtId="10" fontId="22" fillId="12" borderId="3" xfId="0" applyNumberFormat="1" applyFont="1" applyFill="1" applyBorder="1" applyAlignment="1">
      <alignment horizontal="center"/>
    </xf>
    <xf numFmtId="10" fontId="22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28" fillId="14" borderId="1" xfId="0" applyFont="1" applyFill="1" applyBorder="1" applyAlignment="1">
      <alignment horizontal="center"/>
    </xf>
    <xf numFmtId="0" fontId="29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29" fillId="14" borderId="5" xfId="0" applyNumberFormat="1" applyFont="1" applyFill="1" applyBorder="1"/>
    <xf numFmtId="14" fontId="29" fillId="14" borderId="29" xfId="0" applyNumberFormat="1" applyFont="1" applyFill="1" applyBorder="1"/>
    <xf numFmtId="1" fontId="31" fillId="12" borderId="34" xfId="0" applyNumberFormat="1" applyFont="1" applyFill="1" applyBorder="1" applyAlignment="1">
      <alignment horizontal="center"/>
    </xf>
    <xf numFmtId="1" fontId="31" fillId="12" borderId="35" xfId="0" applyNumberFormat="1" applyFont="1" applyFill="1" applyBorder="1" applyAlignment="1">
      <alignment horizontal="center"/>
    </xf>
    <xf numFmtId="1" fontId="30" fillId="12" borderId="36" xfId="0" applyNumberFormat="1" applyFont="1" applyFill="1" applyBorder="1" applyAlignment="1">
      <alignment horizontal="center"/>
    </xf>
    <xf numFmtId="1" fontId="30" fillId="12" borderId="37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0" xfId="0" applyNumberFormat="1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0" fontId="3" fillId="0" borderId="15" xfId="0" applyFont="1" applyBorder="1"/>
    <xf numFmtId="0" fontId="0" fillId="0" borderId="3" xfId="0" applyBorder="1" applyAlignment="1"/>
    <xf numFmtId="10" fontId="0" fillId="0" borderId="4" xfId="0" applyNumberFormat="1" applyBorder="1" applyAlignment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9" fillId="11" borderId="3" xfId="0" applyFont="1" applyFill="1" applyBorder="1"/>
    <xf numFmtId="10" fontId="19" fillId="11" borderId="4" xfId="0" applyNumberFormat="1" applyFont="1" applyFill="1" applyBorder="1"/>
    <xf numFmtId="0" fontId="22" fillId="12" borderId="5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center"/>
    </xf>
    <xf numFmtId="44" fontId="1" fillId="11" borderId="3" xfId="1" applyNumberFormat="1" applyFont="1" applyFill="1" applyBorder="1"/>
    <xf numFmtId="44" fontId="0" fillId="11" borderId="24" xfId="1" applyNumberFormat="1" applyFont="1" applyFill="1" applyBorder="1"/>
    <xf numFmtId="44" fontId="2" fillId="11" borderId="27" xfId="1" applyNumberFormat="1" applyFont="1" applyFill="1" applyBorder="1"/>
    <xf numFmtId="44" fontId="2" fillId="11" borderId="24" xfId="1" applyNumberFormat="1" applyFont="1" applyFill="1" applyBorder="1"/>
    <xf numFmtId="44" fontId="1" fillId="11" borderId="18" xfId="1" applyNumberFormat="1" applyFont="1" applyFill="1" applyBorder="1"/>
    <xf numFmtId="44" fontId="22" fillId="12" borderId="5" xfId="1" applyNumberFormat="1" applyFont="1" applyFill="1" applyBorder="1"/>
    <xf numFmtId="0" fontId="2" fillId="11" borderId="15" xfId="0" applyFont="1" applyFill="1" applyBorder="1"/>
    <xf numFmtId="0" fontId="0" fillId="11" borderId="0" xfId="0" applyFill="1" applyBorder="1"/>
    <xf numFmtId="44" fontId="32" fillId="11" borderId="3" xfId="1" applyFont="1" applyFill="1" applyBorder="1"/>
    <xf numFmtId="0" fontId="0" fillId="11" borderId="0" xfId="0" applyFill="1"/>
    <xf numFmtId="44" fontId="0" fillId="11" borderId="3" xfId="1" applyFont="1" applyFill="1" applyBorder="1"/>
    <xf numFmtId="0" fontId="0" fillId="11" borderId="15" xfId="0" applyFont="1" applyFill="1" applyBorder="1"/>
    <xf numFmtId="0" fontId="0" fillId="11" borderId="0" xfId="0" applyFont="1" applyFill="1" applyBorder="1"/>
    <xf numFmtId="10" fontId="1" fillId="11" borderId="4" xfId="0" applyNumberFormat="1" applyFont="1" applyFill="1" applyBorder="1"/>
    <xf numFmtId="0" fontId="1" fillId="11" borderId="0" xfId="0" applyFont="1" applyFill="1"/>
    <xf numFmtId="10" fontId="0" fillId="11" borderId="4" xfId="0" applyNumberFormat="1" applyFont="1" applyFill="1" applyBorder="1"/>
    <xf numFmtId="0" fontId="0" fillId="11" borderId="17" xfId="0" applyFill="1" applyBorder="1"/>
    <xf numFmtId="0" fontId="0" fillId="11" borderId="26" xfId="0" applyFill="1" applyBorder="1"/>
    <xf numFmtId="7" fontId="0" fillId="11" borderId="18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9" fontId="4" fillId="11" borderId="8" xfId="0" applyNumberFormat="1" applyFont="1" applyFill="1" applyBorder="1" applyProtection="1">
      <protection locked="0"/>
    </xf>
    <xf numFmtId="1" fontId="23" fillId="12" borderId="40" xfId="0" applyNumberFormat="1" applyFont="1" applyFill="1" applyBorder="1" applyAlignment="1">
      <alignment horizontal="center"/>
    </xf>
    <xf numFmtId="0" fontId="0" fillId="0" borderId="15" xfId="0" applyFont="1" applyBorder="1"/>
    <xf numFmtId="44" fontId="0" fillId="0" borderId="3" xfId="0" applyNumberFormat="1" applyBorder="1" applyAlignment="1"/>
    <xf numFmtId="44" fontId="0" fillId="0" borderId="3" xfId="0" applyNumberFormat="1" applyBorder="1"/>
    <xf numFmtId="0" fontId="0" fillId="2" borderId="4" xfId="0" applyNumberFormat="1" applyFill="1" applyBorder="1" applyAlignment="1">
      <alignment horizontal="center"/>
    </xf>
    <xf numFmtId="0" fontId="23" fillId="12" borderId="4" xfId="0" applyNumberFormat="1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0" fontId="33" fillId="12" borderId="3" xfId="0" applyNumberFormat="1" applyFont="1" applyFill="1" applyBorder="1" applyAlignment="1">
      <alignment horizontal="center"/>
    </xf>
    <xf numFmtId="10" fontId="34" fillId="9" borderId="3" xfId="0" applyNumberFormat="1" applyFont="1" applyFill="1" applyBorder="1" applyAlignment="1" applyProtection="1">
      <alignment horizontal="center"/>
      <protection locked="0"/>
    </xf>
    <xf numFmtId="10" fontId="3" fillId="9" borderId="3" xfId="0" applyNumberFormat="1" applyFont="1" applyFill="1" applyBorder="1" applyAlignment="1">
      <alignment horizontal="center"/>
    </xf>
    <xf numFmtId="44" fontId="4" fillId="11" borderId="3" xfId="0" applyNumberFormat="1" applyFont="1" applyFill="1" applyBorder="1" applyProtection="1">
      <protection locked="0"/>
    </xf>
    <xf numFmtId="44" fontId="4" fillId="11" borderId="3" xfId="1" applyNumberFormat="1" applyFont="1" applyFill="1" applyBorder="1" applyAlignment="1" applyProtection="1">
      <alignment horizontal="center"/>
      <protection locked="0"/>
    </xf>
    <xf numFmtId="10" fontId="18" fillId="11" borderId="4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167" fontId="20" fillId="9" borderId="4" xfId="1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0" fontId="19" fillId="9" borderId="4" xfId="0" applyNumberFormat="1" applyFont="1" applyFill="1" applyBorder="1" applyAlignment="1">
      <alignment horizontal="center"/>
    </xf>
    <xf numFmtId="167" fontId="20" fillId="2" borderId="4" xfId="1" applyNumberFormat="1" applyFont="1" applyFill="1" applyBorder="1" applyAlignment="1">
      <alignment horizontal="center"/>
    </xf>
    <xf numFmtId="164" fontId="23" fillId="12" borderId="3" xfId="0" applyNumberFormat="1" applyFont="1" applyFill="1" applyBorder="1" applyAlignment="1">
      <alignment horizontal="center"/>
    </xf>
    <xf numFmtId="167" fontId="24" fillId="12" borderId="4" xfId="1" applyNumberFormat="1" applyFont="1" applyFill="1" applyBorder="1" applyAlignment="1">
      <alignment horizontal="center"/>
    </xf>
    <xf numFmtId="169" fontId="33" fillId="12" borderId="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49" fontId="1" fillId="14" borderId="32" xfId="0" applyNumberFormat="1" applyFont="1" applyFill="1" applyBorder="1" applyAlignment="1">
      <alignment horizontal="center"/>
    </xf>
    <xf numFmtId="49" fontId="1" fillId="14" borderId="33" xfId="0" applyNumberFormat="1" applyFont="1" applyFill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68" fontId="2" fillId="0" borderId="48" xfId="0" applyNumberFormat="1" applyFont="1" applyBorder="1"/>
    <xf numFmtId="168" fontId="2" fillId="0" borderId="5" xfId="0" applyNumberFormat="1" applyFont="1" applyBorder="1"/>
    <xf numFmtId="168" fontId="2" fillId="0" borderId="49" xfId="0" applyNumberFormat="1" applyFont="1" applyBorder="1"/>
    <xf numFmtId="168" fontId="2" fillId="0" borderId="50" xfId="0" applyNumberFormat="1" applyFont="1" applyBorder="1"/>
    <xf numFmtId="168" fontId="2" fillId="0" borderId="16" xfId="0" applyNumberFormat="1" applyFont="1" applyBorder="1"/>
    <xf numFmtId="1" fontId="2" fillId="0" borderId="48" xfId="0" applyNumberFormat="1" applyFont="1" applyBorder="1" applyAlignment="1">
      <alignment horizontal="center"/>
    </xf>
    <xf numFmtId="1" fontId="0" fillId="15" borderId="3" xfId="0" applyNumberFormat="1" applyFill="1" applyBorder="1" applyAlignment="1">
      <alignment horizontal="center" wrapText="1"/>
    </xf>
    <xf numFmtId="168" fontId="0" fillId="15" borderId="51" xfId="0" applyNumberFormat="1" applyFill="1" applyBorder="1" applyAlignment="1">
      <alignment wrapText="1"/>
    </xf>
    <xf numFmtId="168" fontId="0" fillId="15" borderId="52" xfId="0" applyNumberFormat="1" applyFill="1" applyBorder="1" applyAlignment="1">
      <alignment wrapText="1"/>
    </xf>
    <xf numFmtId="168" fontId="2" fillId="15" borderId="3" xfId="0" applyNumberFormat="1" applyFont="1" applyFill="1" applyBorder="1"/>
    <xf numFmtId="168" fontId="2" fillId="15" borderId="51" xfId="0" applyNumberFormat="1" applyFont="1" applyFill="1" applyBorder="1"/>
    <xf numFmtId="168" fontId="2" fillId="15" borderId="53" xfId="0" applyNumberFormat="1" applyFont="1" applyFill="1" applyBorder="1"/>
    <xf numFmtId="1" fontId="0" fillId="15" borderId="48" xfId="0" applyNumberFormat="1" applyFill="1" applyBorder="1" applyAlignment="1">
      <alignment horizontal="center" wrapText="1"/>
    </xf>
    <xf numFmtId="168" fontId="0" fillId="15" borderId="3" xfId="0" applyNumberFormat="1" applyFill="1" applyBorder="1" applyAlignment="1">
      <alignment wrapText="1"/>
    </xf>
    <xf numFmtId="168" fontId="2" fillId="0" borderId="15" xfId="0" applyNumberFormat="1" applyFont="1" applyBorder="1" applyAlignment="1">
      <alignment wrapText="1"/>
    </xf>
    <xf numFmtId="168" fontId="2" fillId="0" borderId="54" xfId="0" applyNumberFormat="1" applyFont="1" applyBorder="1" applyAlignment="1">
      <alignment wrapText="1"/>
    </xf>
    <xf numFmtId="168" fontId="2" fillId="0" borderId="55" xfId="0" applyNumberFormat="1" applyFont="1" applyBorder="1" applyAlignment="1">
      <alignment wrapText="1"/>
    </xf>
    <xf numFmtId="168" fontId="2" fillId="0" borderId="15" xfId="0" applyNumberFormat="1" applyFont="1" applyBorder="1"/>
    <xf numFmtId="168" fontId="2" fillId="0" borderId="54" xfId="0" applyNumberFormat="1" applyFont="1" applyBorder="1"/>
    <xf numFmtId="168" fontId="2" fillId="0" borderId="56" xfId="0" applyNumberFormat="1" applyFont="1" applyBorder="1"/>
    <xf numFmtId="168" fontId="2" fillId="0" borderId="50" xfId="0" applyNumberFormat="1" applyFont="1" applyBorder="1" applyAlignment="1">
      <alignment wrapText="1"/>
    </xf>
    <xf numFmtId="0" fontId="35" fillId="0" borderId="1" xfId="0" applyFont="1" applyBorder="1"/>
    <xf numFmtId="0" fontId="35" fillId="0" borderId="28" xfId="0" applyFont="1" applyBorder="1" applyAlignment="1">
      <alignment horizontal="center"/>
    </xf>
    <xf numFmtId="0" fontId="0" fillId="0" borderId="28" xfId="0" applyFill="1" applyBorder="1"/>
    <xf numFmtId="3" fontId="37" fillId="4" borderId="2" xfId="0" applyNumberFormat="1" applyFont="1" applyFill="1" applyBorder="1" applyAlignment="1" applyProtection="1">
      <alignment horizontal="center"/>
      <protection locked="0"/>
    </xf>
    <xf numFmtId="0" fontId="35" fillId="0" borderId="3" xfId="0" applyFont="1" applyBorder="1"/>
    <xf numFmtId="0" fontId="35" fillId="0" borderId="5" xfId="0" applyFont="1" applyBorder="1"/>
    <xf numFmtId="0" fontId="0" fillId="0" borderId="29" xfId="0" applyFill="1" applyBorder="1"/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 applyFill="1" applyBorder="1"/>
    <xf numFmtId="2" fontId="21" fillId="0" borderId="0" xfId="0" applyNumberFormat="1" applyFont="1" applyFill="1" applyBorder="1"/>
    <xf numFmtId="2" fontId="0" fillId="0" borderId="0" xfId="0" applyNumberFormat="1"/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36" fillId="0" borderId="4" xfId="0" applyFont="1" applyBorder="1" applyAlignment="1" applyProtection="1">
      <alignment horizontal="center"/>
      <protection locked="0"/>
    </xf>
    <xf numFmtId="5" fontId="36" fillId="0" borderId="4" xfId="0" applyNumberFormat="1" applyFont="1" applyBorder="1" applyAlignment="1" applyProtection="1">
      <alignment horizontal="center"/>
      <protection locked="0"/>
    </xf>
    <xf numFmtId="7" fontId="36" fillId="0" borderId="6" xfId="0" applyNumberFormat="1" applyFont="1" applyBorder="1" applyAlignment="1" applyProtection="1">
      <alignment horizontal="center"/>
      <protection locked="0"/>
    </xf>
    <xf numFmtId="1" fontId="23" fillId="12" borderId="41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39" xfId="0" applyNumberFormat="1" applyBorder="1" applyAlignment="1" applyProtection="1">
      <alignment wrapText="1"/>
      <protection locked="0"/>
    </xf>
    <xf numFmtId="164" fontId="0" fillId="0" borderId="43" xfId="0" applyNumberFormat="1" applyBorder="1" applyAlignment="1" applyProtection="1">
      <alignment wrapText="1"/>
      <protection locked="0"/>
    </xf>
    <xf numFmtId="164" fontId="0" fillId="0" borderId="43" xfId="0" applyNumberFormat="1" applyBorder="1" applyAlignment="1" applyProtection="1">
      <alignment horizontal="center" wrapText="1"/>
      <protection locked="0"/>
    </xf>
    <xf numFmtId="164" fontId="0" fillId="0" borderId="44" xfId="0" applyNumberFormat="1" applyBorder="1" applyAlignment="1" applyProtection="1">
      <alignment horizontal="center" wrapText="1"/>
      <protection locked="0"/>
    </xf>
    <xf numFmtId="164" fontId="0" fillId="0" borderId="39" xfId="0" applyNumberFormat="1" applyBorder="1" applyProtection="1">
      <protection locked="0"/>
    </xf>
    <xf numFmtId="164" fontId="0" fillId="0" borderId="43" xfId="0" applyNumberFormat="1" applyBorder="1" applyAlignment="1" applyProtection="1">
      <alignment horizontal="center"/>
      <protection locked="0"/>
    </xf>
    <xf numFmtId="164" fontId="0" fillId="0" borderId="44" xfId="0" applyNumberFormat="1" applyBorder="1" applyAlignment="1" applyProtection="1">
      <alignment horizontal="center"/>
      <protection locked="0"/>
    </xf>
    <xf numFmtId="164" fontId="0" fillId="0" borderId="38" xfId="0" applyNumberFormat="1" applyBorder="1" applyProtection="1">
      <protection locked="0"/>
    </xf>
    <xf numFmtId="164" fontId="0" fillId="0" borderId="45" xfId="0" applyNumberFormat="1" applyBorder="1" applyProtection="1">
      <protection locked="0"/>
    </xf>
    <xf numFmtId="164" fontId="0" fillId="0" borderId="45" xfId="0" applyNumberFormat="1" applyBorder="1" applyAlignment="1" applyProtection="1">
      <alignment wrapText="1"/>
      <protection locked="0"/>
    </xf>
    <xf numFmtId="164" fontId="0" fillId="0" borderId="45" xfId="0" applyNumberFormat="1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 horizontal="center"/>
      <protection locked="0"/>
    </xf>
    <xf numFmtId="1" fontId="4" fillId="11" borderId="4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0" fontId="4" fillId="2" borderId="15" xfId="0" applyNumberFormat="1" applyFont="1" applyFill="1" applyBorder="1" applyAlignment="1" applyProtection="1">
      <alignment horizontal="center"/>
      <protection locked="0"/>
    </xf>
    <xf numFmtId="5" fontId="1" fillId="0" borderId="0" xfId="0" applyNumberFormat="1" applyFont="1"/>
    <xf numFmtId="0" fontId="25" fillId="13" borderId="1" xfId="0" applyFont="1" applyFill="1" applyBorder="1" applyAlignment="1" applyProtection="1">
      <alignment horizontal="center"/>
    </xf>
    <xf numFmtId="0" fontId="25" fillId="13" borderId="28" xfId="0" applyFont="1" applyFill="1" applyBorder="1" applyAlignment="1" applyProtection="1">
      <alignment horizontal="center"/>
    </xf>
    <xf numFmtId="0" fontId="25" fillId="13" borderId="2" xfId="0" applyFont="1" applyFill="1" applyBorder="1" applyAlignment="1" applyProtection="1">
      <alignment horizontal="center"/>
    </xf>
    <xf numFmtId="0" fontId="26" fillId="13" borderId="3" xfId="0" applyFont="1" applyFill="1" applyBorder="1" applyAlignment="1" applyProtection="1">
      <alignment horizontal="center"/>
    </xf>
    <xf numFmtId="0" fontId="27" fillId="13" borderId="0" xfId="0" applyFont="1" applyFill="1" applyBorder="1" applyAlignment="1" applyProtection="1">
      <alignment horizontal="center"/>
    </xf>
    <xf numFmtId="0" fontId="27" fillId="13" borderId="4" xfId="0" applyFont="1" applyFill="1" applyBorder="1" applyAlignment="1" applyProtection="1">
      <alignment horizontal="center"/>
    </xf>
    <xf numFmtId="14" fontId="30" fillId="12" borderId="7" xfId="0" applyNumberFormat="1" applyFont="1" applyFill="1" applyBorder="1" applyAlignment="1">
      <alignment horizontal="center" wrapText="1"/>
    </xf>
    <xf numFmtId="0" fontId="30" fillId="12" borderId="8" xfId="0" applyFont="1" applyFill="1" applyBorder="1" applyAlignment="1">
      <alignment horizontal="center" wrapText="1"/>
    </xf>
    <xf numFmtId="0" fontId="30" fillId="1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04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 2" xfId="5" xr:uid="{00000000-0005-0000-0000-00005F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Monétaire" xfId="1" builtinId="4"/>
    <cellStyle name="Monétaire 2" xfId="6" xr:uid="{00000000-0005-0000-0000-0000BD000000}"/>
    <cellStyle name="Monétaire 2 2" xfId="7" xr:uid="{00000000-0005-0000-0000-0000BE000000}"/>
    <cellStyle name="Monétaire 3" xfId="8" xr:uid="{00000000-0005-0000-0000-0000BF000000}"/>
    <cellStyle name="Normal" xfId="0" builtinId="0"/>
    <cellStyle name="Normal 2" xfId="9" xr:uid="{00000000-0005-0000-0000-0000C1000000}"/>
    <cellStyle name="Normal 2 2" xfId="10" xr:uid="{00000000-0005-0000-0000-0000C2000000}"/>
    <cellStyle name="Normal 2 2 2" xfId="11" xr:uid="{00000000-0005-0000-0000-0000C3000000}"/>
    <cellStyle name="Pourcentage 2" xfId="12" xr:uid="{00000000-0005-0000-0000-0000C4000000}"/>
    <cellStyle name="Satisfaisant" xfId="13" xr:uid="{00000000-0005-0000-0000-0000C5000000}"/>
    <cellStyle name="Titre" xfId="14" xr:uid="{00000000-0005-0000-0000-0000C6000000}"/>
    <cellStyle name="Titre 1" xfId="15" xr:uid="{00000000-0005-0000-0000-0000C7000000}"/>
    <cellStyle name="Titre 2" xfId="16" xr:uid="{00000000-0005-0000-0000-0000C8000000}"/>
    <cellStyle name="Titre 3" xfId="17" xr:uid="{00000000-0005-0000-0000-0000C9000000}"/>
    <cellStyle name="Titre 4" xfId="18" xr:uid="{00000000-0005-0000-0000-0000CA000000}"/>
    <cellStyle name="Vérification" xfId="19" xr:uid="{00000000-0005-0000-0000-0000CB000000}"/>
  </cellStyles>
  <dxfs count="0"/>
  <tableStyles count="0" defaultTableStyle="TableStyleMedium9" defaultPivotStyle="PivotStyleMedium4"/>
  <colors>
    <mruColors>
      <color rgb="FF2E71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11" sqref="H11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274" t="str">
        <f>'État des Résultats'!C2</f>
        <v>Centre de santé et de vinothérapie La Vigne de Vie inc.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2:17" ht="16" x14ac:dyDescent="0.2">
      <c r="B3" s="277" t="str">
        <f>'État des Résultats'!C3</f>
        <v>Budget d’exploitation pour l’année 20XX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2:17" ht="14" thickBot="1" x14ac:dyDescent="0.2"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/>
    </row>
    <row r="5" spans="2:17" ht="14" thickTop="1" x14ac:dyDescent="0.15">
      <c r="B5" s="123"/>
      <c r="C5" s="124"/>
      <c r="D5" s="125" t="s">
        <v>31</v>
      </c>
      <c r="E5" s="125" t="s">
        <v>32</v>
      </c>
      <c r="F5" s="125" t="s">
        <v>33</v>
      </c>
      <c r="G5" s="125" t="s">
        <v>2</v>
      </c>
      <c r="H5" s="125" t="s">
        <v>34</v>
      </c>
      <c r="I5" s="125" t="s">
        <v>35</v>
      </c>
      <c r="J5" s="125" t="s">
        <v>36</v>
      </c>
      <c r="K5" s="125" t="s">
        <v>37</v>
      </c>
      <c r="L5" s="125" t="s">
        <v>38</v>
      </c>
      <c r="M5" s="125" t="s">
        <v>39</v>
      </c>
      <c r="N5" s="125" t="s">
        <v>40</v>
      </c>
      <c r="O5" s="126" t="s">
        <v>41</v>
      </c>
    </row>
    <row r="6" spans="2:17" ht="14" thickBot="1" x14ac:dyDescent="0.2">
      <c r="B6" s="127"/>
      <c r="C6" s="128"/>
      <c r="D6" s="205" t="s">
        <v>59</v>
      </c>
      <c r="E6" s="205" t="s">
        <v>60</v>
      </c>
      <c r="F6" s="205" t="s">
        <v>61</v>
      </c>
      <c r="G6" s="205" t="s">
        <v>62</v>
      </c>
      <c r="H6" s="205" t="s">
        <v>63</v>
      </c>
      <c r="I6" s="205" t="s">
        <v>64</v>
      </c>
      <c r="J6" s="205" t="s">
        <v>65</v>
      </c>
      <c r="K6" s="205" t="s">
        <v>66</v>
      </c>
      <c r="L6" s="205" t="s">
        <v>67</v>
      </c>
      <c r="M6" s="205" t="s">
        <v>68</v>
      </c>
      <c r="N6" s="205" t="s">
        <v>69</v>
      </c>
      <c r="O6" s="206" t="s">
        <v>70</v>
      </c>
    </row>
    <row r="7" spans="2:17" ht="15" thickTop="1" thickBot="1" x14ac:dyDescent="0.2">
      <c r="B7" s="280" t="s">
        <v>42</v>
      </c>
      <c r="C7" s="281"/>
      <c r="D7" s="270">
        <f>'État des Résultats'!C10</f>
        <v>100</v>
      </c>
      <c r="E7" s="129">
        <f t="shared" ref="E7:O7" si="0">+D7</f>
        <v>100</v>
      </c>
      <c r="F7" s="129">
        <f t="shared" si="0"/>
        <v>100</v>
      </c>
      <c r="G7" s="129">
        <f t="shared" si="0"/>
        <v>100</v>
      </c>
      <c r="H7" s="129">
        <f t="shared" si="0"/>
        <v>100</v>
      </c>
      <c r="I7" s="129">
        <f t="shared" si="0"/>
        <v>100</v>
      </c>
      <c r="J7" s="129">
        <f t="shared" si="0"/>
        <v>100</v>
      </c>
      <c r="K7" s="129">
        <f t="shared" si="0"/>
        <v>100</v>
      </c>
      <c r="L7" s="129">
        <f t="shared" si="0"/>
        <v>100</v>
      </c>
      <c r="M7" s="129">
        <f t="shared" si="0"/>
        <v>100</v>
      </c>
      <c r="N7" s="129">
        <f t="shared" si="0"/>
        <v>100</v>
      </c>
      <c r="O7" s="130">
        <f t="shared" si="0"/>
        <v>100</v>
      </c>
    </row>
    <row r="8" spans="2:17" ht="15" thickTop="1" thickBot="1" x14ac:dyDescent="0.2">
      <c r="B8" s="282" t="s">
        <v>43</v>
      </c>
      <c r="C8" s="283"/>
      <c r="D8" s="248">
        <v>31</v>
      </c>
      <c r="E8" s="131">
        <v>28</v>
      </c>
      <c r="F8" s="131">
        <v>31</v>
      </c>
      <c r="G8" s="131">
        <v>30</v>
      </c>
      <c r="H8" s="131">
        <v>31</v>
      </c>
      <c r="I8" s="131">
        <v>30</v>
      </c>
      <c r="J8" s="131">
        <v>31</v>
      </c>
      <c r="K8" s="131">
        <v>31</v>
      </c>
      <c r="L8" s="131">
        <v>30</v>
      </c>
      <c r="M8" s="131">
        <v>31</v>
      </c>
      <c r="N8" s="131">
        <v>30</v>
      </c>
      <c r="O8" s="132">
        <v>31</v>
      </c>
      <c r="P8" s="133" t="s">
        <v>0</v>
      </c>
      <c r="Q8" s="172">
        <f>+D8+E8+F8+G8+H8+I8+J8+K8+L8+M8+N8+O8</f>
        <v>365</v>
      </c>
    </row>
    <row r="9" spans="2:17" ht="14" thickTop="1" x14ac:dyDescent="0.15">
      <c r="B9" s="207">
        <v>1</v>
      </c>
      <c r="C9" s="210" t="s">
        <v>44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50"/>
    </row>
    <row r="10" spans="2:17" x14ac:dyDescent="0.15">
      <c r="B10" s="208" t="s">
        <v>0</v>
      </c>
      <c r="C10" s="211" t="s">
        <v>45</v>
      </c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2"/>
    </row>
    <row r="11" spans="2:17" x14ac:dyDescent="0.15">
      <c r="B11" s="208" t="s">
        <v>0</v>
      </c>
      <c r="C11" s="211" t="s">
        <v>46</v>
      </c>
      <c r="D11" s="251"/>
      <c r="E11" s="251"/>
      <c r="F11" s="251"/>
      <c r="G11" s="251"/>
      <c r="H11" s="271" t="s">
        <v>0</v>
      </c>
      <c r="I11" s="251"/>
      <c r="J11" s="251"/>
      <c r="K11" s="251"/>
      <c r="L11" s="251"/>
      <c r="M11" s="251"/>
      <c r="N11" s="251"/>
      <c r="O11" s="252"/>
    </row>
    <row r="12" spans="2:17" x14ac:dyDescent="0.15">
      <c r="B12" s="208" t="s">
        <v>0</v>
      </c>
      <c r="C12" s="211" t="s">
        <v>47</v>
      </c>
      <c r="D12" s="271" t="s">
        <v>0</v>
      </c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/>
      <c r="Q12" t="s">
        <v>0</v>
      </c>
    </row>
    <row r="13" spans="2:17" x14ac:dyDescent="0.15">
      <c r="B13" s="208" t="s">
        <v>0</v>
      </c>
      <c r="C13" s="211" t="s">
        <v>48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</row>
    <row r="14" spans="2:17" x14ac:dyDescent="0.15">
      <c r="B14" s="208" t="s">
        <v>0</v>
      </c>
      <c r="C14" s="211" t="s">
        <v>49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</row>
    <row r="15" spans="2:17" ht="14" thickBot="1" x14ac:dyDescent="0.2">
      <c r="B15" s="209" t="s">
        <v>0</v>
      </c>
      <c r="C15" s="212" t="s">
        <v>50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4"/>
    </row>
    <row r="16" spans="2:17" ht="14" thickTop="1" x14ac:dyDescent="0.15">
      <c r="B16" s="207">
        <v>2</v>
      </c>
      <c r="C16" s="210" t="s">
        <v>44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50"/>
    </row>
    <row r="17" spans="2:15" x14ac:dyDescent="0.15">
      <c r="B17" s="208" t="s">
        <v>0</v>
      </c>
      <c r="C17" s="211" t="s">
        <v>45</v>
      </c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/>
    </row>
    <row r="18" spans="2:15" x14ac:dyDescent="0.15">
      <c r="B18" s="208" t="s">
        <v>0</v>
      </c>
      <c r="C18" s="211" t="s">
        <v>46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/>
    </row>
    <row r="19" spans="2:15" x14ac:dyDescent="0.15">
      <c r="B19" s="208" t="s">
        <v>0</v>
      </c>
      <c r="C19" s="211" t="s">
        <v>47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2"/>
    </row>
    <row r="20" spans="2:15" x14ac:dyDescent="0.15">
      <c r="B20" s="208" t="s">
        <v>0</v>
      </c>
      <c r="C20" s="211" t="s">
        <v>48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2"/>
    </row>
    <row r="21" spans="2:15" x14ac:dyDescent="0.15">
      <c r="B21" s="208" t="s">
        <v>0</v>
      </c>
      <c r="C21" s="211" t="s">
        <v>49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</row>
    <row r="22" spans="2:15" ht="14" thickBot="1" x14ac:dyDescent="0.2">
      <c r="B22" s="209" t="s">
        <v>0</v>
      </c>
      <c r="C22" s="212" t="s">
        <v>50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4"/>
    </row>
    <row r="23" spans="2:15" ht="14" thickTop="1" x14ac:dyDescent="0.15">
      <c r="B23" s="213">
        <v>3</v>
      </c>
      <c r="C23" s="211" t="s">
        <v>44</v>
      </c>
      <c r="D23" s="255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2:15" x14ac:dyDescent="0.15">
      <c r="B24" s="208" t="s">
        <v>0</v>
      </c>
      <c r="C24" s="211" t="s">
        <v>45</v>
      </c>
      <c r="D24" s="256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</row>
    <row r="25" spans="2:15" x14ac:dyDescent="0.15">
      <c r="B25" s="208" t="s">
        <v>0</v>
      </c>
      <c r="C25" s="211" t="s">
        <v>46</v>
      </c>
      <c r="D25" s="256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2"/>
    </row>
    <row r="26" spans="2:15" x14ac:dyDescent="0.15">
      <c r="B26" s="208" t="s">
        <v>0</v>
      </c>
      <c r="C26" s="211" t="s">
        <v>47</v>
      </c>
      <c r="D26" s="256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2:15" x14ac:dyDescent="0.15">
      <c r="B27" s="208" t="s">
        <v>0</v>
      </c>
      <c r="C27" s="211" t="s">
        <v>48</v>
      </c>
      <c r="D27" s="256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</row>
    <row r="28" spans="2:15" x14ac:dyDescent="0.15">
      <c r="B28" s="208" t="s">
        <v>0</v>
      </c>
      <c r="C28" s="211" t="s">
        <v>49</v>
      </c>
      <c r="D28" s="256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2"/>
    </row>
    <row r="29" spans="2:15" ht="14" thickBot="1" x14ac:dyDescent="0.2">
      <c r="B29" s="209" t="s">
        <v>0</v>
      </c>
      <c r="C29" s="212" t="s">
        <v>50</v>
      </c>
      <c r="D29" s="257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4"/>
    </row>
    <row r="30" spans="2:15" ht="14" thickTop="1" x14ac:dyDescent="0.15">
      <c r="B30" s="213">
        <v>4</v>
      </c>
      <c r="C30" s="211" t="s">
        <v>44</v>
      </c>
      <c r="D30" s="255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</row>
    <row r="31" spans="2:15" x14ac:dyDescent="0.15">
      <c r="B31" s="208" t="s">
        <v>0</v>
      </c>
      <c r="C31" s="211" t="s">
        <v>45</v>
      </c>
      <c r="D31" s="256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2"/>
    </row>
    <row r="32" spans="2:15" x14ac:dyDescent="0.15">
      <c r="B32" s="208" t="s">
        <v>0</v>
      </c>
      <c r="C32" s="211" t="s">
        <v>46</v>
      </c>
      <c r="D32" s="256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2"/>
    </row>
    <row r="33" spans="2:15" x14ac:dyDescent="0.15">
      <c r="B33" s="208" t="s">
        <v>0</v>
      </c>
      <c r="C33" s="211" t="s">
        <v>47</v>
      </c>
      <c r="D33" s="256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2"/>
    </row>
    <row r="34" spans="2:15" x14ac:dyDescent="0.15">
      <c r="B34" s="208" t="s">
        <v>0</v>
      </c>
      <c r="C34" s="211" t="s">
        <v>48</v>
      </c>
      <c r="D34" s="256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2"/>
    </row>
    <row r="35" spans="2:15" x14ac:dyDescent="0.15">
      <c r="B35" s="208" t="s">
        <v>0</v>
      </c>
      <c r="C35" s="211" t="s">
        <v>49</v>
      </c>
      <c r="D35" s="256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2"/>
    </row>
    <row r="36" spans="2:15" ht="14" thickBot="1" x14ac:dyDescent="0.2">
      <c r="B36" s="209"/>
      <c r="C36" s="212" t="s">
        <v>50</v>
      </c>
      <c r="D36" s="257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4"/>
    </row>
    <row r="37" spans="2:15" ht="15" thickTop="1" x14ac:dyDescent="0.15">
      <c r="B37" s="214">
        <v>5</v>
      </c>
      <c r="C37" s="222" t="s">
        <v>44</v>
      </c>
      <c r="D37" s="255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50"/>
    </row>
    <row r="38" spans="2:15" ht="14" x14ac:dyDescent="0.15">
      <c r="B38" s="215"/>
      <c r="C38" s="223" t="s">
        <v>45</v>
      </c>
      <c r="D38" s="256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2"/>
    </row>
    <row r="39" spans="2:15" ht="14" x14ac:dyDescent="0.15">
      <c r="B39" s="216"/>
      <c r="C39" s="224" t="s">
        <v>46</v>
      </c>
      <c r="D39" s="256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</row>
    <row r="40" spans="2:15" x14ac:dyDescent="0.15">
      <c r="B40" s="217"/>
      <c r="C40" s="225" t="s">
        <v>47</v>
      </c>
      <c r="D40" s="256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2"/>
    </row>
    <row r="41" spans="2:15" x14ac:dyDescent="0.15">
      <c r="B41" s="218"/>
      <c r="C41" s="226" t="s">
        <v>48</v>
      </c>
      <c r="D41" s="256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2"/>
    </row>
    <row r="42" spans="2:15" x14ac:dyDescent="0.15">
      <c r="B42" s="218"/>
      <c r="C42" s="226" t="s">
        <v>49</v>
      </c>
      <c r="D42" s="256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2"/>
    </row>
    <row r="43" spans="2:15" ht="14" thickBot="1" x14ac:dyDescent="0.2">
      <c r="B43" s="219"/>
      <c r="C43" s="227" t="s">
        <v>50</v>
      </c>
      <c r="D43" s="257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4"/>
    </row>
    <row r="44" spans="2:15" ht="15" thickTop="1" x14ac:dyDescent="0.15">
      <c r="B44" s="220">
        <v>6</v>
      </c>
      <c r="C44" s="228" t="s">
        <v>44</v>
      </c>
      <c r="D44" s="255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50"/>
    </row>
    <row r="45" spans="2:15" ht="14" x14ac:dyDescent="0.15">
      <c r="B45" s="221"/>
      <c r="C45" s="222" t="s">
        <v>45</v>
      </c>
      <c r="D45" s="256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2"/>
    </row>
    <row r="46" spans="2:15" ht="14" x14ac:dyDescent="0.15">
      <c r="B46" s="215"/>
      <c r="C46" s="223" t="s">
        <v>46</v>
      </c>
      <c r="D46" s="256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2"/>
    </row>
    <row r="47" spans="2:15" ht="14" x14ac:dyDescent="0.15">
      <c r="B47" s="215"/>
      <c r="C47" s="223" t="s">
        <v>47</v>
      </c>
      <c r="D47" s="256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2"/>
    </row>
    <row r="48" spans="2:15" ht="14" x14ac:dyDescent="0.15">
      <c r="B48" s="215"/>
      <c r="C48" s="223" t="s">
        <v>48</v>
      </c>
      <c r="D48" s="258"/>
      <c r="E48" s="259"/>
      <c r="F48" s="259"/>
      <c r="G48" s="260"/>
      <c r="H48" s="260"/>
      <c r="I48" s="260"/>
      <c r="J48" s="260"/>
      <c r="K48" s="260"/>
      <c r="L48" s="260"/>
      <c r="M48" s="260"/>
      <c r="N48" s="260"/>
      <c r="O48" s="261"/>
    </row>
    <row r="49" spans="2:15" x14ac:dyDescent="0.15">
      <c r="B49" s="218"/>
      <c r="C49" s="226" t="s">
        <v>49</v>
      </c>
      <c r="D49" s="262"/>
      <c r="E49" s="259"/>
      <c r="F49" s="259"/>
      <c r="G49" s="263"/>
      <c r="H49" s="263"/>
      <c r="I49" s="263"/>
      <c r="J49" s="263"/>
      <c r="K49" s="263"/>
      <c r="L49" s="263"/>
      <c r="M49" s="263"/>
      <c r="N49" s="263"/>
      <c r="O49" s="264"/>
    </row>
    <row r="50" spans="2:15" ht="15" thickBot="1" x14ac:dyDescent="0.2">
      <c r="B50" s="219" t="s">
        <v>0</v>
      </c>
      <c r="C50" s="227" t="s">
        <v>50</v>
      </c>
      <c r="D50" s="265" t="s">
        <v>0</v>
      </c>
      <c r="E50" s="266" t="s">
        <v>0</v>
      </c>
      <c r="F50" s="267" t="s">
        <v>0</v>
      </c>
      <c r="G50" s="268" t="s">
        <v>0</v>
      </c>
      <c r="H50" s="268" t="s">
        <v>0</v>
      </c>
      <c r="I50" s="268" t="s">
        <v>0</v>
      </c>
      <c r="J50" s="268" t="s">
        <v>0</v>
      </c>
      <c r="K50" s="268" t="s">
        <v>0</v>
      </c>
      <c r="L50" s="268" t="s">
        <v>0</v>
      </c>
      <c r="M50" s="268" t="s">
        <v>0</v>
      </c>
      <c r="N50" s="268" t="s">
        <v>0</v>
      </c>
      <c r="O50" s="269" t="s">
        <v>0</v>
      </c>
    </row>
    <row r="51" spans="2:15" ht="14" thickTop="1" x14ac:dyDescent="0.15">
      <c r="C51" s="8"/>
    </row>
    <row r="52" spans="2:15" x14ac:dyDescent="0.15">
      <c r="B52" s="58" t="s">
        <v>0</v>
      </c>
    </row>
    <row r="53" spans="2:15" x14ac:dyDescent="0.15">
      <c r="B53" s="58" t="s">
        <v>0</v>
      </c>
    </row>
    <row r="54" spans="2:15" x14ac:dyDescent="0.15">
      <c r="B54" s="58" t="s">
        <v>0</v>
      </c>
    </row>
  </sheetData>
  <sheetProtection algorithmName="SHA-512" hashValue="kdOMyDr3HHvQ0HP9rTFVvMSLuOhlDZ7YI8iwuOseXDn2BVreibvRpkg7VtkBHwb5cH+MaN1Y3YgnkjK8Vm43jQ==" saltValue="Qflsj3qwyds4ERc7BUM8Tw==" spinCount="100000" sheet="1" objects="1" scenarios="1"/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</sheetPr>
  <dimension ref="A1:BA992"/>
  <sheetViews>
    <sheetView tabSelected="1" zoomScale="150" zoomScaleNormal="150" zoomScalePageLayoutView="150" workbookViewId="0">
      <pane xSplit="3" ySplit="12" topLeftCell="D13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style="8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style="8" customWidth="1"/>
    <col min="11" max="11" width="14.6640625" customWidth="1"/>
    <col min="12" max="12" width="9.1640625" customWidth="1"/>
    <col min="13" max="13" width="0.83203125" style="8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4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8" customWidth="1"/>
    <col min="32" max="32" width="14.6640625" customWidth="1"/>
    <col min="33" max="33" width="9.1640625" customWidth="1"/>
    <col min="34" max="34" width="0.83203125" style="8" customWidth="1"/>
    <col min="35" max="35" width="14.6640625" customWidth="1"/>
    <col min="36" max="36" width="9.1640625" customWidth="1"/>
    <col min="37" max="37" width="0.83203125" style="8" customWidth="1"/>
    <col min="38" max="38" width="14.6640625" customWidth="1"/>
    <col min="39" max="39" width="9.1640625" customWidth="1"/>
    <col min="40" max="41" width="0.83203125" style="8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3" ht="14" thickBot="1" x14ac:dyDescent="0.2"/>
    <row r="2" spans="3:53" ht="14" thickTop="1" x14ac:dyDescent="0.15">
      <c r="C2" s="178" t="s">
        <v>77</v>
      </c>
      <c r="E2" t="s">
        <v>0</v>
      </c>
      <c r="AI2" s="229" t="s">
        <v>72</v>
      </c>
      <c r="AJ2" s="230" t="s">
        <v>73</v>
      </c>
      <c r="AK2" s="231"/>
      <c r="AL2" s="232">
        <f>365*200*1*0.8</f>
        <v>58400</v>
      </c>
      <c r="AS2" s="1"/>
      <c r="AT2" s="1"/>
      <c r="AU2" s="1"/>
      <c r="AV2" s="1"/>
      <c r="AW2" s="1"/>
      <c r="AX2" s="1"/>
      <c r="AY2" s="1"/>
      <c r="AZ2" s="1"/>
    </row>
    <row r="3" spans="3:53" x14ac:dyDescent="0.15">
      <c r="C3" s="179" t="s">
        <v>71</v>
      </c>
      <c r="AI3" s="233" t="s">
        <v>75</v>
      </c>
      <c r="AJ3" s="236" t="str">
        <f>+AJ2</f>
        <v>=</v>
      </c>
      <c r="AK3" s="1"/>
      <c r="AL3" s="245">
        <v>12</v>
      </c>
      <c r="AS3" s="1"/>
      <c r="AT3" s="1"/>
      <c r="AU3" s="1"/>
      <c r="AV3" s="1"/>
      <c r="AW3" s="1"/>
      <c r="AX3" s="1"/>
      <c r="AY3" s="1"/>
      <c r="AZ3" s="1"/>
    </row>
    <row r="4" spans="3:53" ht="14" thickBot="1" x14ac:dyDescent="0.2">
      <c r="C4" s="180" t="s">
        <v>0</v>
      </c>
      <c r="V4" s="8"/>
      <c r="Y4" s="8"/>
      <c r="AB4" s="8"/>
      <c r="AI4" s="233" t="s">
        <v>74</v>
      </c>
      <c r="AJ4" s="236" t="str">
        <f>+AJ3</f>
        <v>=</v>
      </c>
      <c r="AK4" s="1"/>
      <c r="AL4" s="246">
        <f>+AL5/AL3</f>
        <v>55.833333333333336</v>
      </c>
      <c r="AP4" s="273" t="s">
        <v>0</v>
      </c>
      <c r="AS4" s="1"/>
      <c r="AT4" s="1"/>
      <c r="AU4" s="1"/>
      <c r="AV4" s="1"/>
      <c r="AW4" s="1"/>
      <c r="AX4" s="1"/>
      <c r="AY4" s="1"/>
      <c r="AZ4" s="1"/>
    </row>
    <row r="5" spans="3:53" ht="15" thickTop="1" thickBot="1" x14ac:dyDescent="0.2">
      <c r="C5" s="188"/>
      <c r="V5" s="8"/>
      <c r="Y5" s="8"/>
      <c r="AB5" s="8"/>
      <c r="AI5" s="234" t="s">
        <v>76</v>
      </c>
      <c r="AJ5" s="237" t="str">
        <f>AJ4</f>
        <v>=</v>
      </c>
      <c r="AK5" s="235"/>
      <c r="AL5" s="247">
        <f>+AS18/AL2</f>
        <v>670</v>
      </c>
      <c r="AS5" s="1"/>
      <c r="AT5" s="1"/>
      <c r="AU5" s="1"/>
      <c r="AV5" s="1"/>
      <c r="AW5" s="1"/>
      <c r="AX5" s="1"/>
      <c r="AY5" s="1"/>
      <c r="AZ5" s="1"/>
    </row>
    <row r="6" spans="3:53" ht="15" thickTop="1" thickBot="1" x14ac:dyDescent="0.2">
      <c r="C6" s="188"/>
      <c r="V6" s="8"/>
      <c r="Y6" s="8"/>
      <c r="AB6" s="8"/>
      <c r="AS6" s="1"/>
      <c r="AT6" s="1"/>
      <c r="AU6" s="1"/>
      <c r="AV6" s="1"/>
      <c r="AW6" s="1"/>
      <c r="AX6" s="1"/>
      <c r="AY6" s="1"/>
      <c r="AZ6" s="1"/>
    </row>
    <row r="7" spans="3:53" ht="15" thickTop="1" thickBot="1" x14ac:dyDescent="0.2">
      <c r="C7" s="204" t="s">
        <v>58</v>
      </c>
      <c r="V7" s="8"/>
      <c r="Y7" s="8"/>
      <c r="AB7" s="8"/>
      <c r="AS7" s="1"/>
      <c r="AT7" s="1"/>
      <c r="AU7" s="1"/>
      <c r="AV7" s="1"/>
      <c r="AW7" s="1"/>
      <c r="AX7" s="1"/>
      <c r="AY7" s="1"/>
      <c r="AZ7" s="1"/>
    </row>
    <row r="8" spans="3:53" ht="14" thickTop="1" x14ac:dyDescent="0.15">
      <c r="C8" s="272">
        <v>0.8</v>
      </c>
      <c r="D8" s="8" t="s">
        <v>0</v>
      </c>
      <c r="E8" s="193" t="s">
        <v>57</v>
      </c>
      <c r="F8" s="192">
        <f>+F9/$C$8</f>
        <v>1340</v>
      </c>
      <c r="G8" t="s">
        <v>0</v>
      </c>
      <c r="H8" s="189" t="str">
        <f>+E8</f>
        <v>Dm / A / jour</v>
      </c>
      <c r="I8" s="192">
        <f>+I9/$C$8</f>
        <v>1340</v>
      </c>
      <c r="J8" s="21"/>
      <c r="K8" s="189" t="str">
        <f>+H8</f>
        <v>Dm / A / jour</v>
      </c>
      <c r="L8" s="192">
        <f>+L9/$C$8</f>
        <v>1340</v>
      </c>
      <c r="M8" s="21"/>
      <c r="N8" s="189" t="str">
        <f>+K8</f>
        <v>Dm / A / jour</v>
      </c>
      <c r="O8" s="192">
        <f>+O9/$C$8</f>
        <v>1340</v>
      </c>
      <c r="P8" s="194"/>
      <c r="Q8" s="189" t="str">
        <f>+N8</f>
        <v>Dm / A / jour</v>
      </c>
      <c r="R8" s="192">
        <f>+R9/$C$8</f>
        <v>1340</v>
      </c>
      <c r="S8" s="194"/>
      <c r="T8" s="189" t="str">
        <f>+Q8</f>
        <v>Dm / A / jour</v>
      </c>
      <c r="U8" s="192">
        <f>+U9/$C$8</f>
        <v>1340</v>
      </c>
      <c r="V8" s="21"/>
      <c r="W8" s="189" t="str">
        <f>+T8</f>
        <v>Dm / A / jour</v>
      </c>
      <c r="X8" s="192">
        <f>+X9/$C$8</f>
        <v>1340</v>
      </c>
      <c r="Y8" s="21"/>
      <c r="Z8" s="189" t="str">
        <f>+W8</f>
        <v>Dm / A / jour</v>
      </c>
      <c r="AA8" s="192">
        <f>+AA9/$C$8</f>
        <v>1340</v>
      </c>
      <c r="AB8" s="21"/>
      <c r="AC8" s="189" t="str">
        <f>+Z8</f>
        <v>Dm / A / jour</v>
      </c>
      <c r="AD8" s="192">
        <f>+AD9/$C$8</f>
        <v>1340</v>
      </c>
      <c r="AE8" s="21"/>
      <c r="AF8" s="189" t="str">
        <f>+AC8</f>
        <v>Dm / A / jour</v>
      </c>
      <c r="AG8" s="192">
        <f>+AG9/$C$8</f>
        <v>1340</v>
      </c>
      <c r="AH8" s="21"/>
      <c r="AI8" s="189" t="str">
        <f>+AF8</f>
        <v>Dm / A / jour</v>
      </c>
      <c r="AJ8" s="192">
        <f>+AJ9/$C$8</f>
        <v>1340</v>
      </c>
      <c r="AK8" s="21"/>
      <c r="AL8" s="189" t="str">
        <f>+AI8</f>
        <v>Dm / A / jour</v>
      </c>
      <c r="AM8" s="192">
        <f>+AM9/$C$8</f>
        <v>1340</v>
      </c>
      <c r="AN8" s="21"/>
      <c r="AO8" s="21"/>
      <c r="AP8" s="189" t="str">
        <f>+AL8</f>
        <v>Dm / A / jour</v>
      </c>
      <c r="AQ8" s="192">
        <f>+AQ9/$C$8</f>
        <v>1340</v>
      </c>
      <c r="AR8" s="194"/>
      <c r="AS8" s="115" t="str">
        <f>+AP8</f>
        <v>Dm / A / jour</v>
      </c>
      <c r="AT8" s="200">
        <f>+AT9/$C$8</f>
        <v>1340</v>
      </c>
      <c r="AU8" s="1"/>
      <c r="AV8" s="1"/>
      <c r="AW8" s="1"/>
      <c r="AX8" s="1"/>
      <c r="AY8" s="1"/>
      <c r="AZ8" s="1"/>
    </row>
    <row r="9" spans="3:53" ht="16" x14ac:dyDescent="0.3">
      <c r="C9" s="202" t="s">
        <v>55</v>
      </c>
      <c r="D9" s="1" t="s">
        <v>0</v>
      </c>
      <c r="E9" s="190" t="s">
        <v>5</v>
      </c>
      <c r="F9" s="191">
        <f>+E18/$C$10/'Calendrier 20XX'!D8</f>
        <v>1072</v>
      </c>
      <c r="G9" s="2" t="s">
        <v>0</v>
      </c>
      <c r="H9" s="190" t="str">
        <f>E9</f>
        <v>Rev / place / jour</v>
      </c>
      <c r="I9" s="191">
        <f>+H18/$C$10/'Calendrier 20XX'!E8</f>
        <v>1072</v>
      </c>
      <c r="J9" s="9"/>
      <c r="K9" s="190" t="str">
        <f>H9</f>
        <v>Rev / place / jour</v>
      </c>
      <c r="L9" s="191">
        <f>+K18/$C$10/'Calendrier 20XX'!F8</f>
        <v>1072</v>
      </c>
      <c r="M9" s="9"/>
      <c r="N9" s="190" t="str">
        <f>K9</f>
        <v>Rev / place / jour</v>
      </c>
      <c r="O9" s="191">
        <f>+N18/$C$10/'Calendrier 20XX'!G8</f>
        <v>1072</v>
      </c>
      <c r="P9" s="10"/>
      <c r="Q9" s="190" t="str">
        <f>N9</f>
        <v>Rev / place / jour</v>
      </c>
      <c r="R9" s="191">
        <f>+Q18/$C$10/'Calendrier 20XX'!H8</f>
        <v>1072</v>
      </c>
      <c r="S9" s="9"/>
      <c r="T9" s="190" t="str">
        <f>Q9</f>
        <v>Rev / place / jour</v>
      </c>
      <c r="U9" s="191">
        <f>+T18/$C$10/'Calendrier 20XX'!I8</f>
        <v>1072</v>
      </c>
      <c r="V9" s="9" t="s">
        <v>0</v>
      </c>
      <c r="W9" s="190" t="str">
        <f>T9</f>
        <v>Rev / place / jour</v>
      </c>
      <c r="X9" s="191">
        <f>+W18/$C$10/'Calendrier 20XX'!J8</f>
        <v>1072</v>
      </c>
      <c r="Y9" s="9"/>
      <c r="Z9" s="190" t="str">
        <f>W9</f>
        <v>Rev / place / jour</v>
      </c>
      <c r="AA9" s="191">
        <f>+Z18/$C$10/'Calendrier 20XX'!K8</f>
        <v>1072</v>
      </c>
      <c r="AB9" s="9"/>
      <c r="AC9" s="190" t="str">
        <f>Z9</f>
        <v>Rev / place / jour</v>
      </c>
      <c r="AD9" s="191">
        <f>+AC18/$C$10/'Calendrier 20XX'!L8</f>
        <v>1072</v>
      </c>
      <c r="AE9" s="9"/>
      <c r="AF9" s="190" t="str">
        <f>AC9</f>
        <v>Rev / place / jour</v>
      </c>
      <c r="AG9" s="191">
        <f>+AF18/$C$10/'Calendrier 20XX'!M8</f>
        <v>1072</v>
      </c>
      <c r="AH9" s="9"/>
      <c r="AI9" s="190" t="str">
        <f>AF9</f>
        <v>Rev / place / jour</v>
      </c>
      <c r="AJ9" s="191">
        <f>+AI18/$C$10/'Calendrier 20XX'!N8</f>
        <v>1072</v>
      </c>
      <c r="AK9" s="9"/>
      <c r="AL9" s="190" t="str">
        <f>AI9</f>
        <v>Rev / place / jour</v>
      </c>
      <c r="AM9" s="191">
        <f>+AL18/$C$10/'Calendrier 20XX'!O8</f>
        <v>1072</v>
      </c>
      <c r="AN9" s="9"/>
      <c r="AO9" s="9"/>
      <c r="AP9" s="190" t="str">
        <f>AL9</f>
        <v>Rev / place / jour</v>
      </c>
      <c r="AQ9" s="197">
        <f>+AP18/$C$10/'Calendrier 20XX'!Q8</f>
        <v>1072</v>
      </c>
      <c r="AR9" s="11"/>
      <c r="AS9" s="198" t="str">
        <f>+AP9</f>
        <v>Rev / place / jour</v>
      </c>
      <c r="AT9" s="199">
        <f>+AS18/$C$10/'Calendrier 20XX'!Q8</f>
        <v>1072</v>
      </c>
      <c r="AU9" s="11"/>
      <c r="AV9" s="11"/>
      <c r="AW9" s="239" t="s">
        <v>0</v>
      </c>
      <c r="AX9" s="238" t="s">
        <v>0</v>
      </c>
      <c r="AY9" s="238" t="s">
        <v>0</v>
      </c>
      <c r="AZ9" s="11"/>
    </row>
    <row r="10" spans="3:53" x14ac:dyDescent="0.15">
      <c r="C10" s="181">
        <v>100</v>
      </c>
      <c r="D10" s="12" t="s">
        <v>0</v>
      </c>
      <c r="E10" s="183">
        <f>'Calendrier 20XX'!D8/'Calendrier 20XX'!Q8</f>
        <v>8.4931506849315067E-2</v>
      </c>
      <c r="F10" s="196" t="s">
        <v>0</v>
      </c>
      <c r="G10" s="2" t="s">
        <v>0</v>
      </c>
      <c r="H10" s="183">
        <f>'Calendrier 20XX'!E8/'Calendrier 20XX'!Q8</f>
        <v>7.6712328767123292E-2</v>
      </c>
      <c r="I10" s="196" t="s">
        <v>0</v>
      </c>
      <c r="J10" s="9"/>
      <c r="K10" s="183">
        <f>'Calendrier 20XX'!F8/'Calendrier 20XX'!Q8</f>
        <v>8.4931506849315067E-2</v>
      </c>
      <c r="L10" s="196" t="s">
        <v>0</v>
      </c>
      <c r="M10" s="9"/>
      <c r="N10" s="183">
        <f>'Calendrier 20XX'!G8/'Calendrier 20XX'!Q8</f>
        <v>8.2191780821917804E-2</v>
      </c>
      <c r="O10" s="196" t="s">
        <v>0</v>
      </c>
      <c r="P10" s="10"/>
      <c r="Q10" s="183">
        <f>'Calendrier 20XX'!H8/'Calendrier 20XX'!Q8</f>
        <v>8.4931506849315067E-2</v>
      </c>
      <c r="R10" s="196" t="s">
        <v>0</v>
      </c>
      <c r="S10" s="9"/>
      <c r="T10" s="183">
        <f>'Calendrier 20XX'!I8/'Calendrier 20XX'!Q8</f>
        <v>8.2191780821917804E-2</v>
      </c>
      <c r="U10" s="196" t="s">
        <v>0</v>
      </c>
      <c r="V10" s="9"/>
      <c r="W10" s="183">
        <f>'Calendrier 20XX'!J8/'Calendrier 20XX'!Q8</f>
        <v>8.4931506849315067E-2</v>
      </c>
      <c r="X10" s="196" t="s">
        <v>0</v>
      </c>
      <c r="Y10" s="9"/>
      <c r="Z10" s="183">
        <f>'Calendrier 20XX'!K8/'Calendrier 20XX'!Q8</f>
        <v>8.4931506849315067E-2</v>
      </c>
      <c r="AA10" s="196" t="s">
        <v>0</v>
      </c>
      <c r="AB10" s="9"/>
      <c r="AC10" s="183">
        <f>'Calendrier 20XX'!L8/'Calendrier 20XX'!Q8</f>
        <v>8.2191780821917804E-2</v>
      </c>
      <c r="AD10" s="196" t="s">
        <v>0</v>
      </c>
      <c r="AE10" s="9"/>
      <c r="AF10" s="183">
        <f>'Calendrier 20XX'!M8/'Calendrier 20XX'!Q8</f>
        <v>8.4931506849315067E-2</v>
      </c>
      <c r="AG10" s="196" t="s">
        <v>0</v>
      </c>
      <c r="AH10" s="9"/>
      <c r="AI10" s="183">
        <f>'Calendrier 20XX'!N8/'Calendrier 20XX'!Q8</f>
        <v>8.2191780821917804E-2</v>
      </c>
      <c r="AJ10" s="196" t="s">
        <v>0</v>
      </c>
      <c r="AK10" s="9"/>
      <c r="AL10" s="183">
        <f>'Calendrier 20XX'!O8/'Calendrier 20XX'!Q8</f>
        <v>8.4931506849315067E-2</v>
      </c>
      <c r="AM10" s="196" t="s">
        <v>0</v>
      </c>
      <c r="AN10" s="9"/>
      <c r="AO10" s="9"/>
      <c r="AP10" s="184">
        <f>+E10+H10+K10+N10+Q10+T10+W10+Z10+AC10+AF10+AI10+AL10</f>
        <v>0.99999999999999989</v>
      </c>
      <c r="AQ10" s="176">
        <f>'Calendrier 20XX'!Q8</f>
        <v>365</v>
      </c>
      <c r="AR10" s="11"/>
      <c r="AS10" s="182">
        <f>+AP10</f>
        <v>0.99999999999999989</v>
      </c>
      <c r="AT10" s="177">
        <f>+AQ10</f>
        <v>365</v>
      </c>
      <c r="AU10" s="11"/>
      <c r="AV10" s="11"/>
      <c r="AW10" s="239" t="s">
        <v>0</v>
      </c>
      <c r="AX10" s="11"/>
      <c r="AY10" s="11"/>
      <c r="AZ10" s="11"/>
    </row>
    <row r="11" spans="3:53" x14ac:dyDescent="0.15">
      <c r="C11" s="202" t="s">
        <v>56</v>
      </c>
      <c r="D11" s="12" t="s">
        <v>0</v>
      </c>
      <c r="E11" s="13" t="str">
        <f>+'Calendrier 20XX'!D5</f>
        <v>Pér.01</v>
      </c>
      <c r="F11" s="14" t="s">
        <v>1</v>
      </c>
      <c r="G11" s="15" t="s">
        <v>0</v>
      </c>
      <c r="H11" s="13" t="str">
        <f>+'Calendrier 20XX'!E5</f>
        <v>Pér.02</v>
      </c>
      <c r="I11" s="16" t="str">
        <f>+F11</f>
        <v>(%)</v>
      </c>
      <c r="J11" s="17"/>
      <c r="K11" s="13" t="str">
        <f>+'Calendrier 20XX'!F5</f>
        <v>Pér.03</v>
      </c>
      <c r="L11" s="16" t="str">
        <f>+I11</f>
        <v>(%)</v>
      </c>
      <c r="M11" s="17"/>
      <c r="N11" s="13" t="str">
        <f>+'Calendrier 20XX'!G5</f>
        <v>Pér.04</v>
      </c>
      <c r="O11" s="16" t="str">
        <f>+L11</f>
        <v>(%)</v>
      </c>
      <c r="P11" s="18"/>
      <c r="Q11" s="13" t="str">
        <f>+'Calendrier 20XX'!H5</f>
        <v>Pér.05</v>
      </c>
      <c r="R11" s="16" t="str">
        <f>+O11</f>
        <v>(%)</v>
      </c>
      <c r="S11" s="17"/>
      <c r="T11" s="13" t="str">
        <f>+'Calendrier 20XX'!I5</f>
        <v>Pér.06</v>
      </c>
      <c r="U11" s="16" t="str">
        <f>+R11</f>
        <v>(%)</v>
      </c>
      <c r="V11" s="17"/>
      <c r="W11" s="13" t="str">
        <f>+'Calendrier 20XX'!J5</f>
        <v>Pér.07</v>
      </c>
      <c r="X11" s="16" t="str">
        <f>+U11</f>
        <v>(%)</v>
      </c>
      <c r="Y11" s="17"/>
      <c r="Z11" s="13" t="str">
        <f>+'Calendrier 20XX'!K5</f>
        <v>Pér.08</v>
      </c>
      <c r="AA11" s="16" t="str">
        <f>+X11</f>
        <v>(%)</v>
      </c>
      <c r="AB11" s="17"/>
      <c r="AC11" s="13" t="str">
        <f>+'Calendrier 20XX'!L5</f>
        <v>Pér.09</v>
      </c>
      <c r="AD11" s="16" t="str">
        <f>+AA11</f>
        <v>(%)</v>
      </c>
      <c r="AE11" s="17"/>
      <c r="AF11" s="13" t="str">
        <f>+'Calendrier 20XX'!M5</f>
        <v>Pér.10</v>
      </c>
      <c r="AG11" s="16" t="str">
        <f>+AD11</f>
        <v>(%)</v>
      </c>
      <c r="AH11" s="17"/>
      <c r="AI11" s="13" t="str">
        <f>+'Calendrier 20XX'!N5</f>
        <v>Pér.11</v>
      </c>
      <c r="AJ11" s="16" t="str">
        <f>+AG11</f>
        <v>(%)</v>
      </c>
      <c r="AK11" s="17"/>
      <c r="AL11" s="13" t="str">
        <f>+'Calendrier 20XX'!O5</f>
        <v>Pér.12</v>
      </c>
      <c r="AM11" s="16" t="str">
        <f>+AJ11</f>
        <v>(%)</v>
      </c>
      <c r="AN11" s="17"/>
      <c r="AO11" s="17"/>
      <c r="AP11" s="19" t="s">
        <v>3</v>
      </c>
      <c r="AQ11" s="20" t="str">
        <f>+AM11</f>
        <v>(%)</v>
      </c>
      <c r="AR11" s="1"/>
      <c r="AS11" s="116" t="str">
        <f>+AP11</f>
        <v>Total</v>
      </c>
      <c r="AT11" s="117" t="str">
        <f>+AQ11</f>
        <v>(%)</v>
      </c>
      <c r="AU11" s="1"/>
      <c r="AV11" s="1"/>
      <c r="AW11" s="239" t="s">
        <v>0</v>
      </c>
      <c r="AX11" s="1"/>
      <c r="AY11" s="1"/>
      <c r="AZ11" s="1"/>
    </row>
    <row r="12" spans="3:53" ht="14" thickBot="1" x14ac:dyDescent="0.2">
      <c r="C12" s="203">
        <f>+AP18/C10</f>
        <v>391280</v>
      </c>
      <c r="D12" s="12" t="s">
        <v>0</v>
      </c>
      <c r="E12" s="138" t="str">
        <f>+'Calendrier 20XX'!D6</f>
        <v xml:space="preserve">Janvier </v>
      </c>
      <c r="F12" s="139" t="s">
        <v>0</v>
      </c>
      <c r="G12" s="134" t="s">
        <v>0</v>
      </c>
      <c r="H12" s="138" t="str">
        <f>+'Calendrier 20XX'!E6</f>
        <v xml:space="preserve">Février </v>
      </c>
      <c r="I12" s="139" t="str">
        <f>+F12</f>
        <v xml:space="preserve"> </v>
      </c>
      <c r="J12" s="135"/>
      <c r="K12" s="138" t="str">
        <f>+'Calendrier 20XX'!F6</f>
        <v xml:space="preserve">Mars </v>
      </c>
      <c r="L12" s="139" t="str">
        <f>+I12</f>
        <v xml:space="preserve"> </v>
      </c>
      <c r="M12" s="136"/>
      <c r="N12" s="138" t="str">
        <f>+'Calendrier 20XX'!G6</f>
        <v xml:space="preserve">Avril </v>
      </c>
      <c r="O12" s="139" t="str">
        <f>+L12</f>
        <v xml:space="preserve"> </v>
      </c>
      <c r="P12" s="137"/>
      <c r="Q12" s="138" t="str">
        <f>+'Calendrier 20XX'!H6</f>
        <v xml:space="preserve">Mai </v>
      </c>
      <c r="R12" s="139" t="str">
        <f>+O12</f>
        <v xml:space="preserve"> </v>
      </c>
      <c r="S12" s="136"/>
      <c r="T12" s="138" t="str">
        <f>+'Calendrier 20XX'!I6</f>
        <v xml:space="preserve">Juin </v>
      </c>
      <c r="U12" s="139" t="str">
        <f>+R12</f>
        <v xml:space="preserve"> </v>
      </c>
      <c r="V12" s="136"/>
      <c r="W12" s="138" t="str">
        <f>+'Calendrier 20XX'!J6</f>
        <v xml:space="preserve">Juillet </v>
      </c>
      <c r="X12" s="139" t="str">
        <f>+U12</f>
        <v xml:space="preserve"> </v>
      </c>
      <c r="Y12" s="136"/>
      <c r="Z12" s="138" t="str">
        <f>+'Calendrier 20XX'!K6</f>
        <v xml:space="preserve">Août </v>
      </c>
      <c r="AA12" s="139" t="str">
        <f>+X12</f>
        <v xml:space="preserve"> </v>
      </c>
      <c r="AB12" s="136"/>
      <c r="AC12" s="138" t="str">
        <f>+'Calendrier 20XX'!L6</f>
        <v xml:space="preserve">Septembre </v>
      </c>
      <c r="AD12" s="139" t="str">
        <f>+AA12</f>
        <v xml:space="preserve"> </v>
      </c>
      <c r="AE12" s="136"/>
      <c r="AF12" s="138" t="str">
        <f>+'Calendrier 20XX'!M6</f>
        <v xml:space="preserve">Octobre </v>
      </c>
      <c r="AG12" s="139" t="str">
        <f>+AD12</f>
        <v xml:space="preserve"> </v>
      </c>
      <c r="AH12" s="136"/>
      <c r="AI12" s="138" t="str">
        <f>+'Calendrier 20XX'!N6</f>
        <v xml:space="preserve">Novembre </v>
      </c>
      <c r="AJ12" s="139" t="str">
        <f>+AG12</f>
        <v xml:space="preserve"> </v>
      </c>
      <c r="AK12" s="136"/>
      <c r="AL12" s="138" t="str">
        <f>+'Calendrier 20XX'!O6</f>
        <v xml:space="preserve">Décembre </v>
      </c>
      <c r="AM12" s="139" t="str">
        <f>+AJ12</f>
        <v xml:space="preserve"> </v>
      </c>
      <c r="AN12" s="21"/>
      <c r="AO12" s="21"/>
      <c r="AP12" s="143" t="s">
        <v>6</v>
      </c>
      <c r="AQ12" s="144" t="str">
        <f>+AM12</f>
        <v xml:space="preserve"> </v>
      </c>
      <c r="AR12" s="1"/>
      <c r="AS12" s="147" t="str">
        <f>+AP12</f>
        <v>Année</v>
      </c>
      <c r="AT12" s="148" t="s">
        <v>0</v>
      </c>
      <c r="AU12" s="1"/>
      <c r="AV12" s="1"/>
      <c r="AW12" s="239" t="s">
        <v>0</v>
      </c>
      <c r="AX12" s="1"/>
      <c r="AY12" s="1"/>
      <c r="AZ12" s="1"/>
    </row>
    <row r="13" spans="3:53" ht="14" thickTop="1" x14ac:dyDescent="0.15">
      <c r="C13" s="140" t="s">
        <v>7</v>
      </c>
      <c r="D13" s="12" t="s">
        <v>0</v>
      </c>
      <c r="E13" s="141"/>
      <c r="F13" s="142"/>
      <c r="G13" t="s">
        <v>0</v>
      </c>
      <c r="H13" s="4"/>
      <c r="I13" s="7"/>
      <c r="K13" s="4"/>
      <c r="L13" s="7"/>
      <c r="N13" s="4"/>
      <c r="O13" s="7"/>
      <c r="P13" s="22"/>
      <c r="Q13" s="4"/>
      <c r="R13" s="7"/>
      <c r="S13" s="8"/>
      <c r="T13" s="4"/>
      <c r="U13" s="7"/>
      <c r="V13" s="8"/>
      <c r="W13" s="4"/>
      <c r="X13" s="7"/>
      <c r="Y13" s="8"/>
      <c r="Z13" s="4"/>
      <c r="AA13" s="7"/>
      <c r="AB13" s="8"/>
      <c r="AC13" s="4"/>
      <c r="AD13" s="7"/>
      <c r="AF13" s="4"/>
      <c r="AG13" s="7"/>
      <c r="AI13" s="4"/>
      <c r="AJ13" s="7"/>
      <c r="AL13" s="4"/>
      <c r="AM13" s="7"/>
      <c r="AP13" s="5"/>
      <c r="AQ13" s="26"/>
      <c r="AR13" s="1"/>
      <c r="AS13" s="145"/>
      <c r="AT13" s="146"/>
      <c r="AU13" s="1"/>
      <c r="AV13" s="1"/>
      <c r="AW13" s="239" t="s">
        <v>0</v>
      </c>
      <c r="AX13" s="1"/>
      <c r="AY13" s="1"/>
      <c r="AZ13" s="1"/>
    </row>
    <row r="14" spans="3:53" x14ac:dyDescent="0.15">
      <c r="C14" s="173" t="s">
        <v>54</v>
      </c>
      <c r="D14" s="12"/>
      <c r="E14" s="174">
        <f>+E10*AS14</f>
        <v>496000</v>
      </c>
      <c r="F14" s="142">
        <f>+E14/E18</f>
        <v>0.14925373134328357</v>
      </c>
      <c r="H14" s="175">
        <f>+H10*AS14</f>
        <v>448000</v>
      </c>
      <c r="I14" s="7">
        <f>+H14/H18</f>
        <v>0.14925373134328357</v>
      </c>
      <c r="K14" s="175">
        <f>+K10*AS14</f>
        <v>496000</v>
      </c>
      <c r="L14" s="7">
        <f>+K14/K18</f>
        <v>0.14925373134328357</v>
      </c>
      <c r="N14" s="175">
        <f>+N10*AS14</f>
        <v>480000</v>
      </c>
      <c r="O14" s="7">
        <f>+N14/N18</f>
        <v>0.14925373134328357</v>
      </c>
      <c r="P14" s="22"/>
      <c r="Q14" s="175">
        <f>+Q10*AS14</f>
        <v>496000</v>
      </c>
      <c r="R14" s="7">
        <f>+Q14/Q18</f>
        <v>0.14925373134328357</v>
      </c>
      <c r="S14" s="8"/>
      <c r="T14" s="175">
        <f>+T10*AS14</f>
        <v>480000</v>
      </c>
      <c r="U14" s="7">
        <f>+T14/T18</f>
        <v>0.14925373134328357</v>
      </c>
      <c r="V14" s="8"/>
      <c r="W14" s="175">
        <f>+W10*AS14</f>
        <v>496000</v>
      </c>
      <c r="X14" s="7">
        <f>+W14/W18</f>
        <v>0.14925373134328357</v>
      </c>
      <c r="Y14" s="8"/>
      <c r="Z14" s="175">
        <f>+Z10*AS14</f>
        <v>496000</v>
      </c>
      <c r="AA14" s="7">
        <f>+Z14/Z18</f>
        <v>0.14925373134328357</v>
      </c>
      <c r="AB14" s="8"/>
      <c r="AC14" s="175">
        <f>+AC10*AS14</f>
        <v>480000</v>
      </c>
      <c r="AD14" s="7">
        <f>+AC14/AC18</f>
        <v>0.14925373134328357</v>
      </c>
      <c r="AF14" s="175">
        <f>+AF10*AS14</f>
        <v>496000</v>
      </c>
      <c r="AG14" s="7">
        <f>+AF14/AF18</f>
        <v>0.14925373134328357</v>
      </c>
      <c r="AI14" s="175">
        <f>+AI10*AS14</f>
        <v>480000</v>
      </c>
      <c r="AJ14" s="7">
        <f>+AI14/AI18</f>
        <v>0.14925373134328357</v>
      </c>
      <c r="AL14" s="175">
        <f>+AL10*AS14</f>
        <v>496000</v>
      </c>
      <c r="AM14" s="7">
        <f>+AL14/AL18</f>
        <v>0.14925373134328357</v>
      </c>
      <c r="AP14" s="98">
        <f t="shared" ref="AP14:AP18" si="0">+$AL14+$AI14+$AF14+$AC14+$Z14+$W14+$T14+$Q14+$N14+$K14+$H14+$E14</f>
        <v>5840000</v>
      </c>
      <c r="AQ14" s="26">
        <f>+AP14/AP18</f>
        <v>0.14925373134328357</v>
      </c>
      <c r="AR14" s="1"/>
      <c r="AS14" s="185">
        <f>365*200*1*100*0.8</f>
        <v>5840000</v>
      </c>
      <c r="AT14" s="187">
        <f>+AS14/AS18</f>
        <v>0.14925373134328357</v>
      </c>
      <c r="AU14" s="1"/>
      <c r="AW14" s="244" t="s">
        <v>0</v>
      </c>
      <c r="AX14" s="195"/>
      <c r="AY14" s="195"/>
      <c r="AZ14" s="195"/>
      <c r="BA14" s="194"/>
    </row>
    <row r="15" spans="3:53" x14ac:dyDescent="0.15">
      <c r="C15" s="23" t="s">
        <v>8</v>
      </c>
      <c r="D15" s="1"/>
      <c r="E15" s="93">
        <f>+E10*AS15</f>
        <v>1041600</v>
      </c>
      <c r="F15" s="24">
        <f>+E15/E18</f>
        <v>0.31343283582089554</v>
      </c>
      <c r="G15" s="94" t="s">
        <v>0</v>
      </c>
      <c r="H15" s="93">
        <f>+H10*AS15</f>
        <v>940800</v>
      </c>
      <c r="I15" s="95">
        <f>+H15/H18</f>
        <v>0.31343283582089554</v>
      </c>
      <c r="J15" s="96"/>
      <c r="K15" s="93">
        <f>+K10*AS15</f>
        <v>1041600</v>
      </c>
      <c r="L15" s="95">
        <f>+K15/K18</f>
        <v>0.31343283582089554</v>
      </c>
      <c r="M15" s="96"/>
      <c r="N15" s="93">
        <f>+N10*AS15</f>
        <v>1008000</v>
      </c>
      <c r="O15" s="95">
        <f>+N15/N18</f>
        <v>0.31343283582089554</v>
      </c>
      <c r="P15" s="97"/>
      <c r="Q15" s="93">
        <f>+Q10*AS15</f>
        <v>1041600</v>
      </c>
      <c r="R15" s="95">
        <f>+Q15/Q18</f>
        <v>0.31343283582089554</v>
      </c>
      <c r="S15" s="96"/>
      <c r="T15" s="93">
        <f>+T10*AS15</f>
        <v>1008000</v>
      </c>
      <c r="U15" s="95">
        <f>+T15/T18</f>
        <v>0.31343283582089554</v>
      </c>
      <c r="V15" s="96"/>
      <c r="W15" s="93">
        <f>+W10*AS15</f>
        <v>1041600</v>
      </c>
      <c r="X15" s="95">
        <f>+W15/W18</f>
        <v>0.31343283582089554</v>
      </c>
      <c r="Y15" s="96"/>
      <c r="Z15" s="93">
        <f>+Z10*AS15</f>
        <v>1041600</v>
      </c>
      <c r="AA15" s="95">
        <f>+Z15/Z18</f>
        <v>0.31343283582089554</v>
      </c>
      <c r="AB15" s="96"/>
      <c r="AC15" s="93">
        <f>+AC10*AS15</f>
        <v>1008000</v>
      </c>
      <c r="AD15" s="95">
        <f>+AC15/AC18</f>
        <v>0.31343283582089554</v>
      </c>
      <c r="AE15" s="96"/>
      <c r="AF15" s="93">
        <f>+AF10*AS15</f>
        <v>1041600</v>
      </c>
      <c r="AG15" s="95">
        <f>+AF15/AF18</f>
        <v>0.31343283582089554</v>
      </c>
      <c r="AH15" s="96"/>
      <c r="AI15" s="93">
        <f>+AI10*AS15</f>
        <v>1008000</v>
      </c>
      <c r="AJ15" s="95">
        <f>+AI15/AI18</f>
        <v>0.31343283582089554</v>
      </c>
      <c r="AK15" s="96" t="s">
        <v>9</v>
      </c>
      <c r="AL15" s="93">
        <f>+AL10*AS15</f>
        <v>1041600</v>
      </c>
      <c r="AM15" s="95">
        <f>+AL15/AL18</f>
        <v>0.31343283582089554</v>
      </c>
      <c r="AN15" s="96"/>
      <c r="AO15" s="96"/>
      <c r="AP15" s="98">
        <f t="shared" si="0"/>
        <v>12264000</v>
      </c>
      <c r="AQ15" s="74">
        <f>+AP15/AP18</f>
        <v>0.31343283582089554</v>
      </c>
      <c r="AR15" s="99"/>
      <c r="AS15" s="186">
        <f>(50+60+100)/3*3*58400</f>
        <v>12264000</v>
      </c>
      <c r="AT15" s="187">
        <f>+AS15/AS18</f>
        <v>0.31343283582089554</v>
      </c>
      <c r="AU15" s="99"/>
      <c r="AW15" s="244" t="s">
        <v>0</v>
      </c>
      <c r="AX15" s="195"/>
      <c r="AY15" s="195"/>
      <c r="AZ15" s="195"/>
      <c r="BA15" s="194"/>
    </row>
    <row r="16" spans="3:53" x14ac:dyDescent="0.15">
      <c r="C16" s="27" t="s">
        <v>10</v>
      </c>
      <c r="D16" s="1"/>
      <c r="E16" s="93">
        <f>+E10*AS16</f>
        <v>297600</v>
      </c>
      <c r="F16" s="24">
        <f>+E16/E18</f>
        <v>8.9552238805970144E-2</v>
      </c>
      <c r="G16" s="100"/>
      <c r="H16" s="93">
        <f>+H10*AS16</f>
        <v>268800</v>
      </c>
      <c r="I16" s="95">
        <f>+H16/H18</f>
        <v>8.9552238805970144E-2</v>
      </c>
      <c r="J16" s="96"/>
      <c r="K16" s="93">
        <f>+K10*AS16</f>
        <v>297600</v>
      </c>
      <c r="L16" s="95">
        <f>+K16/K18</f>
        <v>8.9552238805970144E-2</v>
      </c>
      <c r="M16" s="96"/>
      <c r="N16" s="93">
        <f>+N10*AS16</f>
        <v>288000</v>
      </c>
      <c r="O16" s="95">
        <f>+N16/N18</f>
        <v>8.9552238805970144E-2</v>
      </c>
      <c r="P16" s="97"/>
      <c r="Q16" s="93">
        <f>+Q10*AS16</f>
        <v>297600</v>
      </c>
      <c r="R16" s="95">
        <f>+Q16/Q18</f>
        <v>8.9552238805970144E-2</v>
      </c>
      <c r="S16" s="96"/>
      <c r="T16" s="93">
        <f>+T10*AS16</f>
        <v>288000</v>
      </c>
      <c r="U16" s="95">
        <f>+T16/T18</f>
        <v>8.9552238805970144E-2</v>
      </c>
      <c r="V16" s="96"/>
      <c r="W16" s="93">
        <f>+W10*AS16</f>
        <v>297600</v>
      </c>
      <c r="X16" s="95">
        <f>+W16/W18</f>
        <v>8.9552238805970144E-2</v>
      </c>
      <c r="Y16" s="96"/>
      <c r="Z16" s="93">
        <f>+Z10*AS16</f>
        <v>297600</v>
      </c>
      <c r="AA16" s="95">
        <f>+Z16/Z18</f>
        <v>8.9552238805970144E-2</v>
      </c>
      <c r="AB16" s="96"/>
      <c r="AC16" s="93">
        <f>+AC10*AS16</f>
        <v>288000</v>
      </c>
      <c r="AD16" s="95">
        <f>+AC16/AC18</f>
        <v>8.9552238805970144E-2</v>
      </c>
      <c r="AE16" s="96"/>
      <c r="AF16" s="93">
        <f>+AF10*AS16</f>
        <v>297600</v>
      </c>
      <c r="AG16" s="95">
        <f>+AF16/AF18</f>
        <v>8.9552238805970144E-2</v>
      </c>
      <c r="AH16" s="96"/>
      <c r="AI16" s="93">
        <f>+AI10*AS16</f>
        <v>288000</v>
      </c>
      <c r="AJ16" s="95">
        <f>+AI16/AI18</f>
        <v>8.9552238805970144E-2</v>
      </c>
      <c r="AK16" s="96"/>
      <c r="AL16" s="93">
        <f>+AL10*AS16</f>
        <v>297600</v>
      </c>
      <c r="AM16" s="95">
        <f>+AL16/AL18</f>
        <v>8.9552238805970144E-2</v>
      </c>
      <c r="AN16" s="96"/>
      <c r="AO16" s="96"/>
      <c r="AP16" s="98">
        <f t="shared" si="0"/>
        <v>3504000</v>
      </c>
      <c r="AQ16" s="74">
        <f>+AP16/AP18</f>
        <v>8.9552238805970144E-2</v>
      </c>
      <c r="AR16" s="99"/>
      <c r="AS16" s="186">
        <f>(15+15+15+15)/4*4*58400</f>
        <v>3504000</v>
      </c>
      <c r="AT16" s="187">
        <f>+AS16/AS18</f>
        <v>8.9552238805970144E-2</v>
      </c>
      <c r="AU16" s="1"/>
      <c r="AW16" s="244" t="s">
        <v>0</v>
      </c>
      <c r="AX16" s="195"/>
      <c r="AY16" s="195"/>
      <c r="AZ16" s="195"/>
      <c r="BA16" s="194"/>
    </row>
    <row r="17" spans="1:53" ht="14" thickBot="1" x14ac:dyDescent="0.2">
      <c r="C17" s="28" t="s">
        <v>11</v>
      </c>
      <c r="D17" s="1"/>
      <c r="E17" s="93">
        <f>+E10*AS17</f>
        <v>1488000</v>
      </c>
      <c r="F17" s="24">
        <f>+E17/E18</f>
        <v>0.44776119402985076</v>
      </c>
      <c r="G17" s="100"/>
      <c r="H17" s="93">
        <f>+H10*AS17</f>
        <v>1344000</v>
      </c>
      <c r="I17" s="95">
        <f t="shared" ref="I17" si="1">F17</f>
        <v>0.44776119402985076</v>
      </c>
      <c r="J17" s="96"/>
      <c r="K17" s="93">
        <f>+K10*AS17</f>
        <v>1488000</v>
      </c>
      <c r="L17" s="95">
        <f t="shared" ref="L17" si="2">+F17</f>
        <v>0.44776119402985076</v>
      </c>
      <c r="M17" s="96"/>
      <c r="N17" s="93">
        <f>+N10*AS17</f>
        <v>1440000</v>
      </c>
      <c r="O17" s="95">
        <f t="shared" ref="O17" si="3">+F17</f>
        <v>0.44776119402985076</v>
      </c>
      <c r="P17" s="97"/>
      <c r="Q17" s="93">
        <f>+Q10*AS17</f>
        <v>1488000</v>
      </c>
      <c r="R17" s="95">
        <f t="shared" ref="R17" si="4">O17</f>
        <v>0.44776119402985076</v>
      </c>
      <c r="S17" s="96"/>
      <c r="T17" s="93">
        <f>+T10*AS17</f>
        <v>1440000</v>
      </c>
      <c r="U17" s="95">
        <f t="shared" ref="U17" si="5">R17</f>
        <v>0.44776119402985076</v>
      </c>
      <c r="V17" s="96"/>
      <c r="W17" s="93">
        <f>+W10*AS17</f>
        <v>1488000</v>
      </c>
      <c r="X17" s="95">
        <f t="shared" ref="X17" si="6">U17</f>
        <v>0.44776119402985076</v>
      </c>
      <c r="Y17" s="96"/>
      <c r="Z17" s="93">
        <f>+Z10*AS17</f>
        <v>1488000</v>
      </c>
      <c r="AA17" s="95">
        <f t="shared" ref="AA17" si="7">X17</f>
        <v>0.44776119402985076</v>
      </c>
      <c r="AB17" s="96"/>
      <c r="AC17" s="93">
        <f>+AC10*AS17</f>
        <v>1440000</v>
      </c>
      <c r="AD17" s="95">
        <f t="shared" ref="AD17" si="8">AA17</f>
        <v>0.44776119402985076</v>
      </c>
      <c r="AE17" s="96"/>
      <c r="AF17" s="93">
        <f>+AF10*AS17</f>
        <v>1488000</v>
      </c>
      <c r="AG17" s="95">
        <f t="shared" ref="AG17" si="9">AD17</f>
        <v>0.44776119402985076</v>
      </c>
      <c r="AH17" s="96"/>
      <c r="AI17" s="93">
        <f>+AI10*AS17</f>
        <v>1440000</v>
      </c>
      <c r="AJ17" s="95">
        <f t="shared" ref="AJ17" si="10">AG17</f>
        <v>0.44776119402985076</v>
      </c>
      <c r="AK17" s="96"/>
      <c r="AL17" s="93">
        <f>+AL10*AS17</f>
        <v>1488000</v>
      </c>
      <c r="AM17" s="95">
        <f t="shared" ref="AM17" si="11">AJ17</f>
        <v>0.44776119402985076</v>
      </c>
      <c r="AN17" s="96"/>
      <c r="AO17" s="96"/>
      <c r="AP17" s="98">
        <f t="shared" si="0"/>
        <v>17520000</v>
      </c>
      <c r="AQ17" s="74">
        <f>+AP17/AP18</f>
        <v>0.44776119402985076</v>
      </c>
      <c r="AR17" s="1"/>
      <c r="AS17" s="186">
        <f>(100+100+50+50)/4*4*58400</f>
        <v>17520000</v>
      </c>
      <c r="AT17" s="187">
        <f>+AS17/AS18</f>
        <v>0.44776119402985076</v>
      </c>
      <c r="AU17" s="1"/>
      <c r="AW17" s="244" t="s">
        <v>0</v>
      </c>
      <c r="AX17" s="195"/>
      <c r="AY17" s="195"/>
      <c r="AZ17" s="195"/>
      <c r="BA17" s="194"/>
    </row>
    <row r="18" spans="1:53" ht="14" thickBot="1" x14ac:dyDescent="0.2">
      <c r="C18" s="29" t="s">
        <v>12</v>
      </c>
      <c r="D18" s="30"/>
      <c r="E18" s="31">
        <f>+SUM(E14:E17)</f>
        <v>3323200</v>
      </c>
      <c r="F18" s="32">
        <f>SUM(F14:F17)</f>
        <v>1</v>
      </c>
      <c r="G18" s="33"/>
      <c r="H18" s="31">
        <f>+SUM(H14:H17)</f>
        <v>3001600</v>
      </c>
      <c r="I18" s="34">
        <f>SUM(I14:I17)</f>
        <v>1</v>
      </c>
      <c r="J18" s="35"/>
      <c r="K18" s="31">
        <f>+SUM(K14:K17)</f>
        <v>3323200</v>
      </c>
      <c r="L18" s="32">
        <f>SUM(L14:L17)</f>
        <v>1</v>
      </c>
      <c r="M18" s="35"/>
      <c r="N18" s="31">
        <f>+SUM(N14:N17)</f>
        <v>3216000</v>
      </c>
      <c r="O18" s="32">
        <f>SUM(O14:O17)</f>
        <v>1</v>
      </c>
      <c r="P18" s="33"/>
      <c r="Q18" s="31">
        <f>+SUM(Q14:Q17)</f>
        <v>3323200</v>
      </c>
      <c r="R18" s="32">
        <f>SUM(R14:R17)</f>
        <v>1</v>
      </c>
      <c r="S18" s="35"/>
      <c r="T18" s="31">
        <f>+SUM(T14:T17)</f>
        <v>3216000</v>
      </c>
      <c r="U18" s="32">
        <f>SUM(U14:U17)</f>
        <v>1</v>
      </c>
      <c r="V18" s="36"/>
      <c r="W18" s="31">
        <f>+SUM(W14:W17)</f>
        <v>3323200</v>
      </c>
      <c r="X18" s="32">
        <f>SUM(X14:X17)</f>
        <v>1</v>
      </c>
      <c r="Y18" s="36"/>
      <c r="Z18" s="31">
        <f>+SUM(Z14:Z17)</f>
        <v>3323200</v>
      </c>
      <c r="AA18" s="32">
        <f>SUM(AA14:AA17)</f>
        <v>1</v>
      </c>
      <c r="AB18" s="36"/>
      <c r="AC18" s="31">
        <f>+SUM(AC14:AC17)</f>
        <v>3216000</v>
      </c>
      <c r="AD18" s="32">
        <f>SUM(AD14:AD17)</f>
        <v>1</v>
      </c>
      <c r="AE18" s="36"/>
      <c r="AF18" s="31">
        <f>+SUM(AF14:AF17)</f>
        <v>3323200</v>
      </c>
      <c r="AG18" s="32">
        <f>SUM(AG14:AG17)</f>
        <v>1</v>
      </c>
      <c r="AH18" s="36"/>
      <c r="AI18" s="31">
        <f>+SUM(AI14:AI17)</f>
        <v>3216000</v>
      </c>
      <c r="AJ18" s="32">
        <f>SUM(AJ14:AJ17)</f>
        <v>1</v>
      </c>
      <c r="AK18" s="36"/>
      <c r="AL18" s="31">
        <f>+SUM(AL14:AL17)</f>
        <v>3323200</v>
      </c>
      <c r="AM18" s="32">
        <f>SUM(AM14:AM17)</f>
        <v>1</v>
      </c>
      <c r="AN18" s="36"/>
      <c r="AO18" s="36"/>
      <c r="AP18" s="37">
        <f t="shared" si="0"/>
        <v>39128000</v>
      </c>
      <c r="AQ18" s="32">
        <f>SUM(AQ14:AQ17)</f>
        <v>1</v>
      </c>
      <c r="AR18" s="30"/>
      <c r="AS18" s="113">
        <f>SUM(AS14:AS17)</f>
        <v>39128000</v>
      </c>
      <c r="AT18" s="112">
        <f>SUM(AT14:AT17)</f>
        <v>1</v>
      </c>
      <c r="AU18" s="30"/>
      <c r="AW18" s="243" t="s">
        <v>0</v>
      </c>
      <c r="AX18" s="201"/>
      <c r="AY18" s="201"/>
      <c r="AZ18" s="201"/>
      <c r="BA18" s="194"/>
    </row>
    <row r="19" spans="1:53" x14ac:dyDescent="0.15">
      <c r="C19" s="38"/>
      <c r="D19" s="1"/>
      <c r="E19" s="39"/>
      <c r="F19" s="7"/>
      <c r="H19" s="39"/>
      <c r="I19" s="7"/>
      <c r="K19" s="39"/>
      <c r="L19" s="7"/>
      <c r="N19" s="39"/>
      <c r="O19" s="7"/>
      <c r="P19" s="22"/>
      <c r="Q19" s="39"/>
      <c r="R19" s="7"/>
      <c r="S19" s="8"/>
      <c r="T19" s="39"/>
      <c r="U19" s="7"/>
      <c r="V19" s="8"/>
      <c r="W19" s="39"/>
      <c r="X19" s="7"/>
      <c r="Y19" s="8"/>
      <c r="Z19" s="39"/>
      <c r="AA19" s="7"/>
      <c r="AB19" s="8"/>
      <c r="AC19" s="39"/>
      <c r="AD19" s="7"/>
      <c r="AF19" s="39"/>
      <c r="AG19" s="7"/>
      <c r="AI19" s="39"/>
      <c r="AJ19" s="7"/>
      <c r="AL19" s="39"/>
      <c r="AM19" s="7"/>
      <c r="AP19" s="40"/>
      <c r="AQ19" s="26"/>
      <c r="AR19" s="1"/>
      <c r="AS19" s="149"/>
      <c r="AT19" s="108"/>
      <c r="AU19" s="1"/>
      <c r="AV19" s="1"/>
      <c r="AW19" s="239" t="s">
        <v>0</v>
      </c>
      <c r="AX19" s="1"/>
      <c r="AY19" s="1"/>
      <c r="AZ19" s="1"/>
    </row>
    <row r="20" spans="1:53" x14ac:dyDescent="0.15">
      <c r="B20" s="103"/>
      <c r="C20" s="41" t="s">
        <v>52</v>
      </c>
      <c r="D20" s="42"/>
      <c r="E20" s="104">
        <f>+E10*AS20</f>
        <v>996960</v>
      </c>
      <c r="F20" s="105">
        <f>+E20/E18</f>
        <v>0.3</v>
      </c>
      <c r="G20" s="106"/>
      <c r="H20" s="104">
        <f>+H10*AS20</f>
        <v>900480</v>
      </c>
      <c r="I20" s="105">
        <f>H$20/H$18</f>
        <v>0.3</v>
      </c>
      <c r="J20" s="106"/>
      <c r="K20" s="104">
        <f>+K10*AS20</f>
        <v>996960</v>
      </c>
      <c r="L20" s="105">
        <f>K$20/K$18</f>
        <v>0.3</v>
      </c>
      <c r="M20" s="106"/>
      <c r="N20" s="104">
        <f>+N10*AS20</f>
        <v>964800</v>
      </c>
      <c r="O20" s="105">
        <f>N$20/N$18</f>
        <v>0.3</v>
      </c>
      <c r="P20" s="106"/>
      <c r="Q20" s="104">
        <f>+Q10*AS20</f>
        <v>996960</v>
      </c>
      <c r="R20" s="105">
        <f>Q$20/Q$18</f>
        <v>0.3</v>
      </c>
      <c r="S20" s="106"/>
      <c r="T20" s="104">
        <f>+T10*AS20</f>
        <v>964800</v>
      </c>
      <c r="U20" s="105">
        <f>T$20/T$18</f>
        <v>0.3</v>
      </c>
      <c r="V20" s="106"/>
      <c r="W20" s="104">
        <f>+W10*AS20</f>
        <v>996960</v>
      </c>
      <c r="X20" s="105">
        <f>W$20/W$18</f>
        <v>0.3</v>
      </c>
      <c r="Y20" s="106"/>
      <c r="Z20" s="104">
        <f>+Z10*AS20</f>
        <v>996960</v>
      </c>
      <c r="AA20" s="105">
        <f>Z$20/Z$18</f>
        <v>0.3</v>
      </c>
      <c r="AB20" s="106"/>
      <c r="AC20" s="104">
        <f>+AC10*AS20</f>
        <v>964800</v>
      </c>
      <c r="AD20" s="105">
        <f>AC$20/AC$18</f>
        <v>0.3</v>
      </c>
      <c r="AE20" s="106"/>
      <c r="AF20" s="104">
        <f>+AF10*AS20</f>
        <v>996960</v>
      </c>
      <c r="AG20" s="105">
        <f>AF$20/AF$18</f>
        <v>0.3</v>
      </c>
      <c r="AH20" s="106"/>
      <c r="AI20" s="104">
        <f>+AI10*AS20</f>
        <v>964800</v>
      </c>
      <c r="AJ20" s="105">
        <f>AI$20/AI$18</f>
        <v>0.3</v>
      </c>
      <c r="AK20" s="106"/>
      <c r="AL20" s="104">
        <f>+AL10*AS20</f>
        <v>996960</v>
      </c>
      <c r="AM20" s="105">
        <f>AL$20/AL$18</f>
        <v>0.3</v>
      </c>
      <c r="AN20" s="106"/>
      <c r="AO20" s="106"/>
      <c r="AP20" s="43">
        <f>+$AL20+$AI20+$AF20+$AC20+$Z20+$W20+$T20+$Q20+$N20+$K20+$H20+$E20</f>
        <v>11738400</v>
      </c>
      <c r="AQ20" s="107">
        <f>AP$20/AP$18</f>
        <v>0.3</v>
      </c>
      <c r="AR20" s="1"/>
      <c r="AS20" s="150">
        <f>+AT20*AS18</f>
        <v>11738400</v>
      </c>
      <c r="AT20" s="169">
        <v>0.3</v>
      </c>
      <c r="AU20" s="1"/>
      <c r="AV20" s="1"/>
      <c r="AW20" s="239" t="s">
        <v>0</v>
      </c>
      <c r="AX20" s="1"/>
      <c r="AY20" s="1"/>
      <c r="AZ20" s="1"/>
    </row>
    <row r="21" spans="1:53" x14ac:dyDescent="0.15">
      <c r="C21" s="27"/>
      <c r="D21" s="1"/>
      <c r="E21" s="39"/>
      <c r="F21" s="7"/>
      <c r="H21" s="39"/>
      <c r="I21" s="7"/>
      <c r="K21" s="39"/>
      <c r="L21" s="7"/>
      <c r="N21" s="39"/>
      <c r="O21" s="7"/>
      <c r="P21" s="22"/>
      <c r="Q21" s="39"/>
      <c r="R21" s="7"/>
      <c r="S21" s="8"/>
      <c r="T21" s="39"/>
      <c r="U21" s="7"/>
      <c r="V21" s="8"/>
      <c r="W21" s="39"/>
      <c r="X21" s="7"/>
      <c r="Y21" s="8"/>
      <c r="Z21" s="39"/>
      <c r="AA21" s="7"/>
      <c r="AB21" s="8"/>
      <c r="AC21" s="39"/>
      <c r="AD21" s="7"/>
      <c r="AF21" s="39"/>
      <c r="AG21" s="7"/>
      <c r="AI21" s="39"/>
      <c r="AJ21" s="7"/>
      <c r="AL21" s="39"/>
      <c r="AM21" s="7"/>
      <c r="AP21" s="40"/>
      <c r="AQ21" s="26"/>
      <c r="AR21" s="1"/>
      <c r="AS21" s="149"/>
      <c r="AT21" s="108"/>
      <c r="AU21" s="1"/>
      <c r="AV21" s="1"/>
      <c r="AW21" s="240"/>
      <c r="AX21" s="1"/>
      <c r="AY21" s="1"/>
      <c r="AZ21" s="1"/>
    </row>
    <row r="22" spans="1:53" x14ac:dyDescent="0.15">
      <c r="C22" s="155" t="s">
        <v>51</v>
      </c>
      <c r="D22" s="156"/>
      <c r="E22" s="157" t="s">
        <v>0</v>
      </c>
      <c r="F22" s="108"/>
      <c r="G22" s="158"/>
      <c r="H22" s="159"/>
      <c r="I22" s="108"/>
      <c r="J22" s="158"/>
      <c r="K22" s="159"/>
      <c r="L22" s="108"/>
      <c r="M22" s="158"/>
      <c r="N22" s="159"/>
      <c r="O22" s="108"/>
      <c r="P22" s="158"/>
      <c r="Q22" s="159"/>
      <c r="R22" s="108"/>
      <c r="S22" s="158"/>
      <c r="T22" s="159"/>
      <c r="U22" s="108"/>
      <c r="V22" s="158"/>
      <c r="W22" s="159"/>
      <c r="X22" s="108"/>
      <c r="Y22" s="158"/>
      <c r="Z22" s="159"/>
      <c r="AA22" s="108"/>
      <c r="AB22" s="158"/>
      <c r="AC22" s="159"/>
      <c r="AD22" s="108"/>
      <c r="AE22" s="158"/>
      <c r="AF22" s="159"/>
      <c r="AG22" s="108"/>
      <c r="AH22" s="158"/>
      <c r="AI22" s="159"/>
      <c r="AJ22" s="108"/>
      <c r="AK22" s="158"/>
      <c r="AL22" s="159"/>
      <c r="AM22" s="108"/>
      <c r="AP22" s="40"/>
      <c r="AQ22" s="26"/>
      <c r="AR22" s="1"/>
      <c r="AS22" s="149"/>
      <c r="AT22" s="108"/>
      <c r="AU22" s="1"/>
      <c r="AV22" s="1"/>
      <c r="AW22" s="240"/>
      <c r="AX22" s="1"/>
      <c r="AY22" s="1"/>
      <c r="AZ22" s="1"/>
    </row>
    <row r="23" spans="1:53" x14ac:dyDescent="0.15">
      <c r="A23" s="100"/>
      <c r="B23" s="100"/>
      <c r="C23" s="160" t="s">
        <v>13</v>
      </c>
      <c r="D23" s="161"/>
      <c r="E23" s="149">
        <f>+E25/1.15</f>
        <v>1011408.6956521739</v>
      </c>
      <c r="F23" s="162">
        <f>E$23/E$18</f>
        <v>0.30434782608695654</v>
      </c>
      <c r="G23" s="163"/>
      <c r="H23" s="149">
        <f>+H25/1.15</f>
        <v>913530.43478260876</v>
      </c>
      <c r="I23" s="162">
        <f>+H23/H18</f>
        <v>0.30434782608695654</v>
      </c>
      <c r="J23" s="163"/>
      <c r="K23" s="149">
        <f>+K25/1.15</f>
        <v>1011408.6956521739</v>
      </c>
      <c r="L23" s="162">
        <f>K$23/K$18</f>
        <v>0.30434782608695654</v>
      </c>
      <c r="M23" s="163"/>
      <c r="N23" s="149">
        <f>+N25/1.15</f>
        <v>978782.60869565222</v>
      </c>
      <c r="O23" s="162">
        <f>N$23/N$18</f>
        <v>0.30434782608695654</v>
      </c>
      <c r="P23" s="163"/>
      <c r="Q23" s="149">
        <f>+Q25/1.15</f>
        <v>1011408.6956521739</v>
      </c>
      <c r="R23" s="162">
        <f>Q$23/Q$18</f>
        <v>0.30434782608695654</v>
      </c>
      <c r="S23" s="163"/>
      <c r="T23" s="149">
        <f>+T25/1.15</f>
        <v>978782.60869565222</v>
      </c>
      <c r="U23" s="162">
        <f>T$23/T$18</f>
        <v>0.30434782608695654</v>
      </c>
      <c r="V23" s="163"/>
      <c r="W23" s="149">
        <f>+W25/1.15</f>
        <v>1011408.6956521739</v>
      </c>
      <c r="X23" s="162">
        <f>W$23/W$18</f>
        <v>0.30434782608695654</v>
      </c>
      <c r="Y23" s="163"/>
      <c r="Z23" s="149">
        <f>+Z25/1.15</f>
        <v>1011408.6956521739</v>
      </c>
      <c r="AA23" s="162">
        <f>Z$23/Z$18</f>
        <v>0.30434782608695654</v>
      </c>
      <c r="AB23" s="163"/>
      <c r="AC23" s="149">
        <f>+AC25/1.15</f>
        <v>978782.60869565222</v>
      </c>
      <c r="AD23" s="162">
        <f>AC$23/AC$18</f>
        <v>0.30434782608695654</v>
      </c>
      <c r="AE23" s="163"/>
      <c r="AF23" s="149">
        <f>+AF25/1.15</f>
        <v>1011408.6956521739</v>
      </c>
      <c r="AG23" s="162">
        <f>AF$23/AF$18</f>
        <v>0.30434782608695654</v>
      </c>
      <c r="AH23" s="163"/>
      <c r="AI23" s="149">
        <f>+AI25/1.15</f>
        <v>978782.60869565222</v>
      </c>
      <c r="AJ23" s="162">
        <f>AI$23/AI$18</f>
        <v>0.30434782608695654</v>
      </c>
      <c r="AK23" s="163"/>
      <c r="AL23" s="149">
        <f>+AL25/1.15</f>
        <v>1011408.6956521739</v>
      </c>
      <c r="AM23" s="164">
        <f>AL$23/AL$18</f>
        <v>0.30434782608695654</v>
      </c>
      <c r="AP23" s="40">
        <f>+$AL23+$AI23+$AF23+$AC23+$Z23+$W23+$T23+$Q23+$N23+$K23+$H23+$E23</f>
        <v>11908521.739130436</v>
      </c>
      <c r="AQ23" s="26">
        <f>AP$23/AP$18</f>
        <v>0.30434782608695654</v>
      </c>
      <c r="AR23" s="1"/>
      <c r="AS23" s="149">
        <f>+AS25/1.15</f>
        <v>11908521.739130436</v>
      </c>
      <c r="AT23" s="108">
        <f>+AS23/AS18</f>
        <v>0.30434782608695654</v>
      </c>
      <c r="AU23" s="1"/>
      <c r="AV23" s="1"/>
      <c r="AW23" s="240"/>
      <c r="AX23" s="1"/>
      <c r="AY23" s="1"/>
      <c r="AZ23" s="1"/>
    </row>
    <row r="24" spans="1:53" ht="14" thickBot="1" x14ac:dyDescent="0.2">
      <c r="C24" s="165" t="s">
        <v>14</v>
      </c>
      <c r="D24" s="166"/>
      <c r="E24" s="167">
        <f>0.15*E23</f>
        <v>151711.30434782608</v>
      </c>
      <c r="F24" s="109">
        <f>E$24/E$18</f>
        <v>4.5652173913043478E-2</v>
      </c>
      <c r="G24" s="166"/>
      <c r="H24" s="167">
        <f>0.15*H23</f>
        <v>137029.5652173913</v>
      </c>
      <c r="I24" s="109">
        <f>H$24/H$18</f>
        <v>4.5652173913043478E-2</v>
      </c>
      <c r="J24" s="166"/>
      <c r="K24" s="167">
        <f>0.15*K23</f>
        <v>151711.30434782608</v>
      </c>
      <c r="L24" s="109">
        <f>K$24/K$18</f>
        <v>4.5652173913043478E-2</v>
      </c>
      <c r="M24" s="166"/>
      <c r="N24" s="167">
        <f>0.15*N23</f>
        <v>146817.39130434784</v>
      </c>
      <c r="O24" s="109">
        <f>N$24/N$18</f>
        <v>4.5652173913043485E-2</v>
      </c>
      <c r="P24" s="166"/>
      <c r="Q24" s="167">
        <f>0.15*Q23</f>
        <v>151711.30434782608</v>
      </c>
      <c r="R24" s="109">
        <f>Q$24/Q$18</f>
        <v>4.5652173913043478E-2</v>
      </c>
      <c r="S24" s="166"/>
      <c r="T24" s="167">
        <f>0.15*T23</f>
        <v>146817.39130434784</v>
      </c>
      <c r="U24" s="109">
        <f>T$24/T$18</f>
        <v>4.5652173913043485E-2</v>
      </c>
      <c r="V24" s="166"/>
      <c r="W24" s="167">
        <f>0.15*W23</f>
        <v>151711.30434782608</v>
      </c>
      <c r="X24" s="109">
        <f>W$24/W$18</f>
        <v>4.5652173913043478E-2</v>
      </c>
      <c r="Y24" s="166"/>
      <c r="Z24" s="167">
        <f>0.15*Z23</f>
        <v>151711.30434782608</v>
      </c>
      <c r="AA24" s="109">
        <f>Z$24/Z$18</f>
        <v>4.5652173913043478E-2</v>
      </c>
      <c r="AB24" s="166"/>
      <c r="AC24" s="167">
        <f>0.15*AC23</f>
        <v>146817.39130434784</v>
      </c>
      <c r="AD24" s="109">
        <f>AC$24/AC$18</f>
        <v>4.5652173913043485E-2</v>
      </c>
      <c r="AE24" s="166"/>
      <c r="AF24" s="167">
        <f>0.15*AF23</f>
        <v>151711.30434782608</v>
      </c>
      <c r="AG24" s="109">
        <f>AF$24/AF$18</f>
        <v>4.5652173913043478E-2</v>
      </c>
      <c r="AH24" s="166"/>
      <c r="AI24" s="167">
        <f>0.15*AI23</f>
        <v>146817.39130434784</v>
      </c>
      <c r="AJ24" s="109">
        <f>AI$24/AI$18</f>
        <v>4.5652173913043485E-2</v>
      </c>
      <c r="AK24" s="166"/>
      <c r="AL24" s="167">
        <f>0.15*AL23</f>
        <v>151711.30434782608</v>
      </c>
      <c r="AM24" s="109">
        <f>AL$24/AL$18</f>
        <v>4.5652173913043478E-2</v>
      </c>
      <c r="AN24" s="45"/>
      <c r="AO24" s="45"/>
      <c r="AP24" s="40">
        <f>+$AL24+$AI24+$AF24+$AC24+$Z24+$W24+$T24+$Q24+$N24+$K24+$H24+$E24</f>
        <v>1786278.2608695657</v>
      </c>
      <c r="AQ24" s="46">
        <f>AP$24/AP$18</f>
        <v>4.5652173913043492E-2</v>
      </c>
      <c r="AR24" s="1"/>
      <c r="AS24" s="149">
        <f>+AT24*AS18</f>
        <v>1786278.2608695657</v>
      </c>
      <c r="AT24" s="109">
        <f>+AQ24</f>
        <v>4.5652173913043492E-2</v>
      </c>
      <c r="AU24" s="1"/>
      <c r="AV24" s="1"/>
      <c r="AW24" s="240"/>
      <c r="AX24" s="1"/>
      <c r="AY24" s="1"/>
      <c r="AZ24" s="1"/>
    </row>
    <row r="25" spans="1:53" x14ac:dyDescent="0.15">
      <c r="C25" s="47" t="s">
        <v>15</v>
      </c>
      <c r="D25" s="48"/>
      <c r="E25" s="49">
        <f>+F25*E18</f>
        <v>1163120</v>
      </c>
      <c r="F25" s="50">
        <f>+AT25</f>
        <v>0.35</v>
      </c>
      <c r="G25" s="51"/>
      <c r="H25" s="49">
        <f>+I25*H18</f>
        <v>1050560</v>
      </c>
      <c r="I25" s="50">
        <f>+F25</f>
        <v>0.35</v>
      </c>
      <c r="J25" s="48"/>
      <c r="K25" s="49">
        <f>+L25*K18</f>
        <v>1163120</v>
      </c>
      <c r="L25" s="50">
        <f>+I25</f>
        <v>0.35</v>
      </c>
      <c r="M25" s="48"/>
      <c r="N25" s="49">
        <f>+O25*N18</f>
        <v>1125600</v>
      </c>
      <c r="O25" s="50">
        <f>+L25</f>
        <v>0.35</v>
      </c>
      <c r="P25" s="53"/>
      <c r="Q25" s="49">
        <f>+R25*Q18</f>
        <v>1163120</v>
      </c>
      <c r="R25" s="50">
        <f>+O25</f>
        <v>0.35</v>
      </c>
      <c r="S25" s="48"/>
      <c r="T25" s="49">
        <f>+U25*T18</f>
        <v>1125600</v>
      </c>
      <c r="U25" s="50">
        <f>+R25</f>
        <v>0.35</v>
      </c>
      <c r="V25" s="48"/>
      <c r="W25" s="49">
        <f>+X25*W18</f>
        <v>1163120</v>
      </c>
      <c r="X25" s="50">
        <f>+U25</f>
        <v>0.35</v>
      </c>
      <c r="Y25" s="48"/>
      <c r="Z25" s="49">
        <f>+AA25*Z18</f>
        <v>1163120</v>
      </c>
      <c r="AA25" s="50">
        <f>+X25</f>
        <v>0.35</v>
      </c>
      <c r="AB25" s="48"/>
      <c r="AC25" s="49">
        <f>+AD25*AC18</f>
        <v>1125600</v>
      </c>
      <c r="AD25" s="50">
        <f>+AA25</f>
        <v>0.35</v>
      </c>
      <c r="AE25" s="48"/>
      <c r="AF25" s="49">
        <f>+AG25*AF18</f>
        <v>1163120</v>
      </c>
      <c r="AG25" s="50">
        <f>+AD25</f>
        <v>0.35</v>
      </c>
      <c r="AH25" s="48"/>
      <c r="AI25" s="49">
        <f>+AJ25*AI18</f>
        <v>1125600</v>
      </c>
      <c r="AJ25" s="50">
        <f>+AG25</f>
        <v>0.35</v>
      </c>
      <c r="AK25" s="48"/>
      <c r="AL25" s="49">
        <f>+AM25*AL18</f>
        <v>1163120</v>
      </c>
      <c r="AM25" s="50">
        <f>+AJ25</f>
        <v>0.35</v>
      </c>
      <c r="AN25" s="48"/>
      <c r="AO25" s="48"/>
      <c r="AP25" s="54">
        <f>+$AL25+$AI25+$AF25+$AC25+$Z25+$W25+$T25+$Q25+$N25+$K25+$H25+$E25</f>
        <v>13694800</v>
      </c>
      <c r="AQ25" s="55">
        <f>AP$25/AP$18</f>
        <v>0.35</v>
      </c>
      <c r="AR25" s="1"/>
      <c r="AS25" s="151">
        <f>+AT25*AS18</f>
        <v>13694800</v>
      </c>
      <c r="AT25" s="169">
        <v>0.35</v>
      </c>
      <c r="AU25" s="1"/>
      <c r="AV25" s="1"/>
      <c r="AW25" s="240"/>
      <c r="AX25" s="1"/>
      <c r="AY25" s="1"/>
      <c r="AZ25" s="1"/>
    </row>
    <row r="26" spans="1:53" x14ac:dyDescent="0.15">
      <c r="C26" s="27"/>
      <c r="D26" s="1"/>
      <c r="E26" s="39"/>
      <c r="F26" s="7"/>
      <c r="H26" s="39"/>
      <c r="I26" s="7"/>
      <c r="K26" s="56"/>
      <c r="L26" s="7"/>
      <c r="N26" s="39"/>
      <c r="O26" s="7"/>
      <c r="P26" s="22"/>
      <c r="Q26" s="39"/>
      <c r="R26" s="7"/>
      <c r="S26" s="8"/>
      <c r="T26" s="39"/>
      <c r="U26" s="7"/>
      <c r="V26" s="8"/>
      <c r="W26" s="39"/>
      <c r="X26" s="7"/>
      <c r="Y26" s="8"/>
      <c r="Z26" s="39"/>
      <c r="AA26" s="7"/>
      <c r="AB26" s="8"/>
      <c r="AC26" s="39"/>
      <c r="AD26" s="7"/>
      <c r="AF26" s="39"/>
      <c r="AG26" s="7"/>
      <c r="AI26" s="39"/>
      <c r="AJ26" s="7"/>
      <c r="AL26" s="39"/>
      <c r="AM26" s="7"/>
      <c r="AP26" s="40"/>
      <c r="AQ26" s="26"/>
      <c r="AR26" s="1"/>
      <c r="AS26" s="149"/>
      <c r="AT26" s="108"/>
      <c r="AU26" s="1"/>
      <c r="AV26" s="1"/>
      <c r="AW26" s="240"/>
      <c r="AX26" s="1"/>
      <c r="AY26" s="1"/>
      <c r="AZ26" s="1"/>
    </row>
    <row r="27" spans="1:53" x14ac:dyDescent="0.15">
      <c r="C27" s="47" t="s">
        <v>16</v>
      </c>
      <c r="D27" s="48"/>
      <c r="E27" s="49">
        <f>E20+E25</f>
        <v>2160080</v>
      </c>
      <c r="F27" s="50">
        <f>E$27/E$18</f>
        <v>0.65</v>
      </c>
      <c r="G27" s="51"/>
      <c r="H27" s="49">
        <f>H20+H25</f>
        <v>1951040</v>
      </c>
      <c r="I27" s="50">
        <f>H$27/H$18</f>
        <v>0.65</v>
      </c>
      <c r="J27" s="48"/>
      <c r="K27" s="52">
        <f>K20+K25</f>
        <v>2160080</v>
      </c>
      <c r="L27" s="50">
        <f>K$27/K$18</f>
        <v>0.65</v>
      </c>
      <c r="M27" s="48"/>
      <c r="N27" s="49">
        <f>N20+N25</f>
        <v>2090400</v>
      </c>
      <c r="O27" s="50">
        <f>N$27/N$18</f>
        <v>0.65</v>
      </c>
      <c r="P27" s="53"/>
      <c r="Q27" s="49">
        <f>Q20+Q25</f>
        <v>2160080</v>
      </c>
      <c r="R27" s="50">
        <f>Q$27/Q$18</f>
        <v>0.65</v>
      </c>
      <c r="S27" s="48"/>
      <c r="T27" s="49">
        <f>T20+T25</f>
        <v>2090400</v>
      </c>
      <c r="U27" s="50">
        <f>T$27/T$18</f>
        <v>0.65</v>
      </c>
      <c r="V27" s="48"/>
      <c r="W27" s="49">
        <f>W20+W25</f>
        <v>2160080</v>
      </c>
      <c r="X27" s="50">
        <f>W$27/W$18</f>
        <v>0.65</v>
      </c>
      <c r="Y27" s="48"/>
      <c r="Z27" s="49">
        <f>Z20+Z25</f>
        <v>2160080</v>
      </c>
      <c r="AA27" s="50">
        <f>Z$27/Z$18</f>
        <v>0.65</v>
      </c>
      <c r="AB27" s="48"/>
      <c r="AC27" s="49">
        <f>AC20+AC25</f>
        <v>2090400</v>
      </c>
      <c r="AD27" s="50">
        <f>AC$27/AC$18</f>
        <v>0.65</v>
      </c>
      <c r="AE27" s="48"/>
      <c r="AF27" s="49">
        <f>AF20+AF25</f>
        <v>2160080</v>
      </c>
      <c r="AG27" s="50">
        <f>AF$27/AF$18</f>
        <v>0.65</v>
      </c>
      <c r="AH27" s="48"/>
      <c r="AI27" s="49">
        <f>AI20+AI25</f>
        <v>2090400</v>
      </c>
      <c r="AJ27" s="50">
        <f>AI$27/AI$18</f>
        <v>0.65</v>
      </c>
      <c r="AK27" s="48"/>
      <c r="AL27" s="49">
        <f>AL20+AL25</f>
        <v>2160080</v>
      </c>
      <c r="AM27" s="50">
        <f>AL$27/AL$18</f>
        <v>0.65</v>
      </c>
      <c r="AN27" s="48"/>
      <c r="AO27" s="48"/>
      <c r="AP27" s="57">
        <f>+$AL27+$AI27+$AF27+$AC27+$Z27+$W27+$T27+$Q27+$N27+$K27+$H27+$E27</f>
        <v>25433200</v>
      </c>
      <c r="AQ27" s="55">
        <f>AP$27/AP$18</f>
        <v>0.65</v>
      </c>
      <c r="AR27" s="58"/>
      <c r="AS27" s="152">
        <f>+AT27*AS18</f>
        <v>25433199.999999996</v>
      </c>
      <c r="AT27" s="110">
        <f>+AT20+AT25</f>
        <v>0.64999999999999991</v>
      </c>
      <c r="AU27" s="1"/>
      <c r="AV27" s="1"/>
      <c r="AW27" s="240"/>
      <c r="AX27" s="1"/>
      <c r="AY27" s="1"/>
      <c r="AZ27" s="1"/>
    </row>
    <row r="28" spans="1:53" x14ac:dyDescent="0.15">
      <c r="C28" s="27"/>
      <c r="D28" s="1"/>
      <c r="E28" s="39"/>
      <c r="F28" s="7"/>
      <c r="H28" s="39"/>
      <c r="I28" s="7"/>
      <c r="K28" s="39"/>
      <c r="L28" s="7"/>
      <c r="N28" s="39"/>
      <c r="O28" s="7"/>
      <c r="P28" s="22"/>
      <c r="Q28" s="39"/>
      <c r="R28" s="7"/>
      <c r="S28" s="8"/>
      <c r="T28" s="39"/>
      <c r="U28" s="7"/>
      <c r="V28" s="8"/>
      <c r="W28" s="39"/>
      <c r="X28" s="7"/>
      <c r="Y28" s="8"/>
      <c r="Z28" s="39"/>
      <c r="AA28" s="7"/>
      <c r="AB28" s="8"/>
      <c r="AC28" s="39"/>
      <c r="AD28" s="7"/>
      <c r="AF28" s="39"/>
      <c r="AG28" s="7"/>
      <c r="AI28" s="39"/>
      <c r="AJ28" s="7"/>
      <c r="AL28" s="39"/>
      <c r="AM28" s="7"/>
      <c r="AP28" s="40"/>
      <c r="AQ28" s="26"/>
      <c r="AR28" s="1"/>
      <c r="AS28" s="149"/>
      <c r="AT28" s="108"/>
      <c r="AU28" s="1"/>
      <c r="AV28" s="1"/>
      <c r="AW28" s="240"/>
      <c r="AX28" s="1"/>
      <c r="AY28" s="1"/>
      <c r="AZ28" s="1"/>
    </row>
    <row r="29" spans="1:53" x14ac:dyDescent="0.15">
      <c r="C29" s="59" t="s">
        <v>17</v>
      </c>
      <c r="D29" s="30"/>
      <c r="E29" s="60">
        <f>E18-E27</f>
        <v>1163120</v>
      </c>
      <c r="F29" s="32">
        <f>E$29/E$18</f>
        <v>0.35</v>
      </c>
      <c r="G29" s="33"/>
      <c r="H29" s="60">
        <f>H18-H27</f>
        <v>1050560</v>
      </c>
      <c r="I29" s="32">
        <f>H$29/H$18</f>
        <v>0.35</v>
      </c>
      <c r="J29" s="35"/>
      <c r="K29" s="61">
        <f>K18-K27</f>
        <v>1163120</v>
      </c>
      <c r="L29" s="32">
        <f>K$29/K$18</f>
        <v>0.35</v>
      </c>
      <c r="M29" s="35"/>
      <c r="N29" s="60">
        <f>N18-N27</f>
        <v>1125600</v>
      </c>
      <c r="O29" s="32">
        <f>N$29/N$18</f>
        <v>0.35</v>
      </c>
      <c r="P29" s="33"/>
      <c r="Q29" s="60">
        <f>Q18-Q27</f>
        <v>1163120</v>
      </c>
      <c r="R29" s="32">
        <f>Q$29/Q$18</f>
        <v>0.35</v>
      </c>
      <c r="S29" s="35"/>
      <c r="T29" s="60">
        <f>T18-T27</f>
        <v>1125600</v>
      </c>
      <c r="U29" s="32">
        <f>T$29/T$18</f>
        <v>0.35</v>
      </c>
      <c r="V29" s="36"/>
      <c r="W29" s="60">
        <f>W18-W27</f>
        <v>1163120</v>
      </c>
      <c r="X29" s="32">
        <f>W$29/W$18</f>
        <v>0.35</v>
      </c>
      <c r="Y29" s="36"/>
      <c r="Z29" s="60">
        <f>Z18-Z27</f>
        <v>1163120</v>
      </c>
      <c r="AA29" s="32">
        <f>Z$29/Z$18</f>
        <v>0.35</v>
      </c>
      <c r="AB29" s="36"/>
      <c r="AC29" s="60">
        <f>AC18-AC27</f>
        <v>1125600</v>
      </c>
      <c r="AD29" s="32">
        <f>AC$29/AC$18</f>
        <v>0.35</v>
      </c>
      <c r="AE29" s="36"/>
      <c r="AF29" s="60">
        <f>AF18-AF27</f>
        <v>1163120</v>
      </c>
      <c r="AG29" s="32">
        <f>AF$29/AF$18</f>
        <v>0.35</v>
      </c>
      <c r="AH29" s="36"/>
      <c r="AI29" s="60">
        <f>AI18-AI27</f>
        <v>1125600</v>
      </c>
      <c r="AJ29" s="32">
        <f>AI$29/AI$18</f>
        <v>0.35</v>
      </c>
      <c r="AK29" s="36"/>
      <c r="AL29" s="60">
        <f>AL18-AL27</f>
        <v>1163120</v>
      </c>
      <c r="AM29" s="32">
        <f>AL$29/AL$18</f>
        <v>0.35</v>
      </c>
      <c r="AN29" s="36"/>
      <c r="AO29" s="36"/>
      <c r="AP29" s="37">
        <f>+$AL29+$AI29+$AF29+$AC29+$Z29+$W29+$T29+$Q29+$N29+$K29+$H29+$E29</f>
        <v>13694800</v>
      </c>
      <c r="AQ29" s="32">
        <f>AP$29/AP$18</f>
        <v>0.35</v>
      </c>
      <c r="AR29" s="62"/>
      <c r="AS29" s="113">
        <f>+AS18-AS27</f>
        <v>13694800.000000004</v>
      </c>
      <c r="AT29" s="112">
        <f>AS$29/AS$18</f>
        <v>0.35000000000000009</v>
      </c>
      <c r="AU29" s="30"/>
      <c r="AV29" s="30"/>
      <c r="AW29" s="241"/>
      <c r="AX29" s="30"/>
      <c r="AY29" s="30"/>
      <c r="AZ29" s="30"/>
    </row>
    <row r="30" spans="1:53" x14ac:dyDescent="0.15">
      <c r="C30" s="27"/>
      <c r="D30" s="1"/>
      <c r="E30" s="39"/>
      <c r="F30" s="7"/>
      <c r="H30" s="39"/>
      <c r="I30" s="7"/>
      <c r="K30" s="39"/>
      <c r="L30" s="7"/>
      <c r="N30" s="39"/>
      <c r="O30" s="7"/>
      <c r="P30" s="22"/>
      <c r="Q30" s="39"/>
      <c r="R30" s="7"/>
      <c r="S30" s="8"/>
      <c r="T30" s="39"/>
      <c r="U30" s="7"/>
      <c r="V30" s="8"/>
      <c r="W30" s="39"/>
      <c r="X30" s="7"/>
      <c r="Y30" s="8"/>
      <c r="Z30" s="39"/>
      <c r="AA30" s="7"/>
      <c r="AB30" s="8"/>
      <c r="AC30" s="39"/>
      <c r="AD30" s="7"/>
      <c r="AF30" s="39"/>
      <c r="AG30" s="7"/>
      <c r="AI30" s="39"/>
      <c r="AJ30" s="7"/>
      <c r="AL30" s="39"/>
      <c r="AM30" s="7"/>
      <c r="AP30" s="40"/>
      <c r="AQ30" s="26"/>
      <c r="AR30" s="1"/>
      <c r="AS30" s="149"/>
      <c r="AT30" s="108"/>
      <c r="AU30" s="1"/>
      <c r="AV30" s="1"/>
      <c r="AW30" s="240"/>
      <c r="AX30" s="1"/>
      <c r="AY30" s="1"/>
      <c r="AZ30" s="1"/>
    </row>
    <row r="31" spans="1:53" x14ac:dyDescent="0.15">
      <c r="C31" s="27" t="s">
        <v>30</v>
      </c>
      <c r="D31" s="1"/>
      <c r="E31" s="84">
        <v>0</v>
      </c>
      <c r="F31" s="85">
        <f>E31/$E$18</f>
        <v>0</v>
      </c>
      <c r="G31" s="86"/>
      <c r="H31" s="84">
        <v>0</v>
      </c>
      <c r="I31" s="25">
        <f>+H31/H18</f>
        <v>0</v>
      </c>
      <c r="J31" s="87">
        <v>1</v>
      </c>
      <c r="K31" s="84">
        <v>0</v>
      </c>
      <c r="L31" s="25">
        <f>+K31/K18</f>
        <v>0</v>
      </c>
      <c r="M31" s="88"/>
      <c r="N31" s="84">
        <v>0</v>
      </c>
      <c r="O31" s="25">
        <f>+N31/N18</f>
        <v>0</v>
      </c>
      <c r="P31" s="89"/>
      <c r="Q31" s="84">
        <v>0</v>
      </c>
      <c r="R31" s="25">
        <f>+Q31/Q18</f>
        <v>0</v>
      </c>
      <c r="S31" s="88"/>
      <c r="T31" s="84">
        <v>0</v>
      </c>
      <c r="U31" s="25">
        <f>+T31/T18</f>
        <v>0</v>
      </c>
      <c r="V31" s="88"/>
      <c r="W31" s="84">
        <v>0</v>
      </c>
      <c r="X31" s="25">
        <f>+W31/W18</f>
        <v>0</v>
      </c>
      <c r="Y31" s="88"/>
      <c r="Z31" s="84">
        <v>0</v>
      </c>
      <c r="AA31" s="25">
        <f>+Z31/Z18</f>
        <v>0</v>
      </c>
      <c r="AB31" s="88"/>
      <c r="AC31" s="84">
        <v>0</v>
      </c>
      <c r="AD31" s="25">
        <f>+AC31/AC18</f>
        <v>0</v>
      </c>
      <c r="AE31" s="88"/>
      <c r="AF31" s="84">
        <v>0</v>
      </c>
      <c r="AG31" s="25">
        <f>+AF31/AF18</f>
        <v>0</v>
      </c>
      <c r="AH31" s="88"/>
      <c r="AI31" s="84">
        <v>0</v>
      </c>
      <c r="AJ31" s="25">
        <f>+AI31/AI18</f>
        <v>0</v>
      </c>
      <c r="AK31" s="88"/>
      <c r="AL31" s="84">
        <v>0</v>
      </c>
      <c r="AM31" s="7">
        <f>+AL31/AL18</f>
        <v>0</v>
      </c>
      <c r="AP31" s="40">
        <f t="shared" ref="AP31:AP38" si="12">+$AL31+$AI31+$AF31+$AC31+$Z31+$W31+$T31+$Q31+$N31+$K31+$H31+$E31</f>
        <v>0</v>
      </c>
      <c r="AQ31" s="26">
        <f>+AP31/AP18</f>
        <v>0</v>
      </c>
      <c r="AR31" s="1"/>
      <c r="AS31" s="149">
        <v>0</v>
      </c>
      <c r="AT31" s="108">
        <f>+AS31/AS18</f>
        <v>0</v>
      </c>
      <c r="AU31" s="1"/>
      <c r="AV31" s="1"/>
      <c r="AW31" s="240"/>
      <c r="AX31" s="1"/>
      <c r="AY31" s="1"/>
      <c r="AZ31" s="1"/>
    </row>
    <row r="32" spans="1:53" x14ac:dyDescent="0.15">
      <c r="C32" s="65" t="s">
        <v>18</v>
      </c>
      <c r="D32" s="66"/>
      <c r="E32" s="84">
        <v>0</v>
      </c>
      <c r="F32" s="85">
        <f>E$32/E$18</f>
        <v>0</v>
      </c>
      <c r="G32" s="86"/>
      <c r="H32" s="84">
        <v>0</v>
      </c>
      <c r="I32" s="85">
        <f>H$32/H$18</f>
        <v>0</v>
      </c>
      <c r="J32" s="67">
        <v>1</v>
      </c>
      <c r="K32" s="84">
        <v>0</v>
      </c>
      <c r="L32" s="85">
        <f>K$32/K$18</f>
        <v>0</v>
      </c>
      <c r="M32" s="86"/>
      <c r="N32" s="84">
        <v>0</v>
      </c>
      <c r="O32" s="85">
        <f>N$32/N$18</f>
        <v>0</v>
      </c>
      <c r="P32" s="86"/>
      <c r="Q32" s="84">
        <v>0</v>
      </c>
      <c r="R32" s="85">
        <f>Q$32/Q$18</f>
        <v>0</v>
      </c>
      <c r="S32" s="86"/>
      <c r="T32" s="84">
        <v>0</v>
      </c>
      <c r="U32" s="85">
        <f>T$32/T$18</f>
        <v>0</v>
      </c>
      <c r="V32" s="86"/>
      <c r="W32" s="84">
        <v>0</v>
      </c>
      <c r="X32" s="85">
        <f>W$32/W$18</f>
        <v>0</v>
      </c>
      <c r="Y32" s="86"/>
      <c r="Z32" s="84">
        <v>0</v>
      </c>
      <c r="AA32" s="85">
        <f>Z$32/Z$18</f>
        <v>0</v>
      </c>
      <c r="AB32" s="86"/>
      <c r="AC32" s="84">
        <v>0</v>
      </c>
      <c r="AD32" s="85">
        <f>AC$32/AC$18</f>
        <v>0</v>
      </c>
      <c r="AE32" s="86"/>
      <c r="AF32" s="84">
        <v>0</v>
      </c>
      <c r="AG32" s="85">
        <f>AF$32/AF$18</f>
        <v>0</v>
      </c>
      <c r="AH32" s="86"/>
      <c r="AI32" s="84">
        <v>0</v>
      </c>
      <c r="AJ32" s="85">
        <f>AI$32/AI$18</f>
        <v>0</v>
      </c>
      <c r="AK32" s="86"/>
      <c r="AL32" s="84">
        <v>0</v>
      </c>
      <c r="AM32" s="63">
        <f>AL$32/AL$18</f>
        <v>0</v>
      </c>
      <c r="AN32" s="64"/>
      <c r="AO32" s="64"/>
      <c r="AP32" s="40">
        <f t="shared" si="12"/>
        <v>0</v>
      </c>
      <c r="AQ32" s="26">
        <f>AP$32/AP$18</f>
        <v>0</v>
      </c>
      <c r="AR32" s="1"/>
      <c r="AS32" s="149">
        <v>0</v>
      </c>
      <c r="AT32" s="108">
        <f>AS$32/AS$18</f>
        <v>0</v>
      </c>
      <c r="AW32" s="242"/>
    </row>
    <row r="33" spans="3:53" x14ac:dyDescent="0.15">
      <c r="C33" s="65" t="s">
        <v>19</v>
      </c>
      <c r="D33" s="66"/>
      <c r="E33" s="84">
        <v>0</v>
      </c>
      <c r="F33" s="85">
        <f>E$33/E$18</f>
        <v>0</v>
      </c>
      <c r="G33" s="86"/>
      <c r="H33" s="84">
        <v>0</v>
      </c>
      <c r="I33" s="85">
        <f>H$33/H$18</f>
        <v>0</v>
      </c>
      <c r="J33" s="67">
        <v>1</v>
      </c>
      <c r="K33" s="84">
        <v>0</v>
      </c>
      <c r="L33" s="85">
        <f>K$33/K$18</f>
        <v>0</v>
      </c>
      <c r="M33" s="86"/>
      <c r="N33" s="84">
        <v>0</v>
      </c>
      <c r="O33" s="85">
        <f>N$33/N$18</f>
        <v>0</v>
      </c>
      <c r="P33" s="86"/>
      <c r="Q33" s="84">
        <v>0</v>
      </c>
      <c r="R33" s="85">
        <f>Q$33/Q$18</f>
        <v>0</v>
      </c>
      <c r="S33" s="86"/>
      <c r="T33" s="84">
        <v>0</v>
      </c>
      <c r="U33" s="85">
        <f>T$33/T$18</f>
        <v>0</v>
      </c>
      <c r="V33" s="86"/>
      <c r="W33" s="84">
        <v>0</v>
      </c>
      <c r="X33" s="85">
        <f>W$33/W$18</f>
        <v>0</v>
      </c>
      <c r="Y33" s="86"/>
      <c r="Z33" s="84">
        <v>0</v>
      </c>
      <c r="AA33" s="85">
        <f>Z$33/Z$18</f>
        <v>0</v>
      </c>
      <c r="AB33" s="86"/>
      <c r="AC33" s="84">
        <v>0</v>
      </c>
      <c r="AD33" s="85">
        <f>AC$33/AC$18</f>
        <v>0</v>
      </c>
      <c r="AE33" s="86"/>
      <c r="AF33" s="84">
        <v>0</v>
      </c>
      <c r="AG33" s="85">
        <f>AF$33/AF$18</f>
        <v>0</v>
      </c>
      <c r="AH33" s="86"/>
      <c r="AI33" s="84">
        <v>0</v>
      </c>
      <c r="AJ33" s="85">
        <f>AI$33/AI$18</f>
        <v>0</v>
      </c>
      <c r="AK33" s="86"/>
      <c r="AL33" s="84">
        <v>0</v>
      </c>
      <c r="AM33" s="63">
        <f>AL$33/AL$18</f>
        <v>0</v>
      </c>
      <c r="AN33" s="64"/>
      <c r="AO33" s="64"/>
      <c r="AP33" s="40">
        <f t="shared" si="12"/>
        <v>0</v>
      </c>
      <c r="AQ33" s="26">
        <f>AP$33/AP$18</f>
        <v>0</v>
      </c>
      <c r="AR33" s="1"/>
      <c r="AS33" s="149">
        <v>0</v>
      </c>
      <c r="AT33" s="108">
        <f>AS$33/AS$18</f>
        <v>0</v>
      </c>
      <c r="AW33" s="242"/>
    </row>
    <row r="34" spans="3:53" x14ac:dyDescent="0.15">
      <c r="C34" s="65" t="s">
        <v>4</v>
      </c>
      <c r="D34" s="66"/>
      <c r="E34" s="84">
        <v>0</v>
      </c>
      <c r="F34" s="85">
        <f>E$34/E$18</f>
        <v>0</v>
      </c>
      <c r="G34" s="90"/>
      <c r="H34" s="84">
        <v>0</v>
      </c>
      <c r="I34" s="85">
        <f>H$34/H$18</f>
        <v>0</v>
      </c>
      <c r="J34" s="67">
        <v>1</v>
      </c>
      <c r="K34" s="84">
        <v>0</v>
      </c>
      <c r="L34" s="85">
        <f>K$34/K$18</f>
        <v>0</v>
      </c>
      <c r="M34" s="86"/>
      <c r="N34" s="84">
        <v>0</v>
      </c>
      <c r="O34" s="85">
        <f>N$34/N$18</f>
        <v>0</v>
      </c>
      <c r="P34" s="86"/>
      <c r="Q34" s="84">
        <v>0</v>
      </c>
      <c r="R34" s="85">
        <f>Q$34/Q$18</f>
        <v>0</v>
      </c>
      <c r="S34" s="86"/>
      <c r="T34" s="84">
        <v>0</v>
      </c>
      <c r="U34" s="85">
        <f>T$34/T$18</f>
        <v>0</v>
      </c>
      <c r="V34" s="86"/>
      <c r="W34" s="84">
        <v>0</v>
      </c>
      <c r="X34" s="85">
        <f>W$34/W$18</f>
        <v>0</v>
      </c>
      <c r="Y34" s="86"/>
      <c r="Z34" s="84">
        <v>0</v>
      </c>
      <c r="AA34" s="85">
        <f>Z$34/Z$18</f>
        <v>0</v>
      </c>
      <c r="AB34" s="86"/>
      <c r="AC34" s="84">
        <v>0</v>
      </c>
      <c r="AD34" s="85">
        <f>AC$34/AC$18</f>
        <v>0</v>
      </c>
      <c r="AE34" s="86"/>
      <c r="AF34" s="84">
        <v>0</v>
      </c>
      <c r="AG34" s="85">
        <f>AF$34/AF$18</f>
        <v>0</v>
      </c>
      <c r="AH34" s="86"/>
      <c r="AI34" s="84">
        <v>0</v>
      </c>
      <c r="AJ34" s="85">
        <f>AI$34/AI$18</f>
        <v>0</v>
      </c>
      <c r="AK34" s="86"/>
      <c r="AL34" s="84">
        <v>0</v>
      </c>
      <c r="AM34" s="63">
        <f>AL$34/AL$18</f>
        <v>0</v>
      </c>
      <c r="AN34" s="64"/>
      <c r="AO34" s="64"/>
      <c r="AP34" s="40">
        <f t="shared" si="12"/>
        <v>0</v>
      </c>
      <c r="AQ34" s="26">
        <f>AP$34/AP$18</f>
        <v>0</v>
      </c>
      <c r="AR34" s="1"/>
      <c r="AS34" s="149">
        <v>0</v>
      </c>
      <c r="AT34" s="108">
        <f>AS$34/AS$18</f>
        <v>0</v>
      </c>
    </row>
    <row r="35" spans="3:53" x14ac:dyDescent="0.15">
      <c r="C35" s="27" t="s">
        <v>20</v>
      </c>
      <c r="D35" s="1"/>
      <c r="E35" s="91">
        <v>0</v>
      </c>
      <c r="F35" s="25">
        <f>E$35/E$18</f>
        <v>0</v>
      </c>
      <c r="G35" s="92"/>
      <c r="H35" s="91">
        <v>0</v>
      </c>
      <c r="I35" s="25">
        <f>H$35/H$18</f>
        <v>0</v>
      </c>
      <c r="J35" s="87">
        <v>1</v>
      </c>
      <c r="K35" s="91">
        <v>0</v>
      </c>
      <c r="L35" s="25">
        <f>K$35/K$18</f>
        <v>0</v>
      </c>
      <c r="M35" s="88"/>
      <c r="N35" s="91">
        <v>0</v>
      </c>
      <c r="O35" s="25">
        <f>N$35/N$18</f>
        <v>0</v>
      </c>
      <c r="P35" s="89"/>
      <c r="Q35" s="91">
        <v>0</v>
      </c>
      <c r="R35" s="25">
        <f>Q$35/Q$18</f>
        <v>0</v>
      </c>
      <c r="S35" s="88"/>
      <c r="T35" s="91">
        <v>0</v>
      </c>
      <c r="U35" s="25">
        <f>T$35/T$18</f>
        <v>0</v>
      </c>
      <c r="V35" s="88"/>
      <c r="W35" s="91">
        <v>0</v>
      </c>
      <c r="X35" s="25">
        <f>W$35/W$18</f>
        <v>0</v>
      </c>
      <c r="Y35" s="88"/>
      <c r="Z35" s="91">
        <v>0</v>
      </c>
      <c r="AA35" s="25">
        <f>Z$35/Z$18</f>
        <v>0</v>
      </c>
      <c r="AB35" s="88"/>
      <c r="AC35" s="91">
        <v>0</v>
      </c>
      <c r="AD35" s="25">
        <f>AC$35/AC$18</f>
        <v>0</v>
      </c>
      <c r="AE35" s="88"/>
      <c r="AF35" s="91">
        <v>0</v>
      </c>
      <c r="AG35" s="25">
        <f>AF$35/AF$18</f>
        <v>0</v>
      </c>
      <c r="AH35" s="88"/>
      <c r="AI35" s="91">
        <v>0</v>
      </c>
      <c r="AJ35" s="25">
        <f>AI$35/AI$18</f>
        <v>0</v>
      </c>
      <c r="AK35" s="88"/>
      <c r="AL35" s="91">
        <v>0</v>
      </c>
      <c r="AM35" s="7">
        <f>AL$35/AL$18</f>
        <v>0</v>
      </c>
      <c r="AO35" s="64"/>
      <c r="AP35" s="40">
        <f t="shared" si="12"/>
        <v>0</v>
      </c>
      <c r="AQ35" s="26">
        <f>AP$35/AP$18</f>
        <v>0</v>
      </c>
      <c r="AR35" s="1"/>
      <c r="AS35" s="149">
        <v>0</v>
      </c>
      <c r="AT35" s="108">
        <f>AS$35/AS$18</f>
        <v>0</v>
      </c>
    </row>
    <row r="36" spans="3:53" x14ac:dyDescent="0.15">
      <c r="C36" s="27" t="s">
        <v>21</v>
      </c>
      <c r="D36" s="1"/>
      <c r="E36" s="91">
        <v>0</v>
      </c>
      <c r="F36" s="25">
        <f>E$36/E$18</f>
        <v>0</v>
      </c>
      <c r="G36" s="92"/>
      <c r="H36" s="91">
        <v>0</v>
      </c>
      <c r="I36" s="25">
        <f>H$36/H$18</f>
        <v>0</v>
      </c>
      <c r="J36" s="87">
        <v>1</v>
      </c>
      <c r="K36" s="91">
        <v>0</v>
      </c>
      <c r="L36" s="25">
        <f>K$36/K$18</f>
        <v>0</v>
      </c>
      <c r="M36" s="88"/>
      <c r="N36" s="91">
        <v>0</v>
      </c>
      <c r="O36" s="25">
        <f>N$36/N$18</f>
        <v>0</v>
      </c>
      <c r="P36" s="89"/>
      <c r="Q36" s="91">
        <v>0</v>
      </c>
      <c r="R36" s="25">
        <f>Q$36/Q$18</f>
        <v>0</v>
      </c>
      <c r="S36" s="88"/>
      <c r="T36" s="91">
        <v>0</v>
      </c>
      <c r="U36" s="25">
        <f>T$36/T$18</f>
        <v>0</v>
      </c>
      <c r="V36" s="88"/>
      <c r="W36" s="91">
        <v>0</v>
      </c>
      <c r="X36" s="25">
        <f>W$36/W$18</f>
        <v>0</v>
      </c>
      <c r="Y36" s="88"/>
      <c r="Z36" s="91">
        <v>0</v>
      </c>
      <c r="AA36" s="25">
        <f>Z$36/Z$18</f>
        <v>0</v>
      </c>
      <c r="AB36" s="88"/>
      <c r="AC36" s="91">
        <v>0</v>
      </c>
      <c r="AD36" s="25">
        <f>AC$36/AC$18</f>
        <v>0</v>
      </c>
      <c r="AE36" s="88"/>
      <c r="AF36" s="91">
        <v>0</v>
      </c>
      <c r="AG36" s="25">
        <f>AF$36/AF$18</f>
        <v>0</v>
      </c>
      <c r="AH36" s="88"/>
      <c r="AI36" s="91">
        <v>0</v>
      </c>
      <c r="AJ36" s="25">
        <f>AI$36/AI$18</f>
        <v>0</v>
      </c>
      <c r="AK36" s="88"/>
      <c r="AL36" s="91">
        <v>0</v>
      </c>
      <c r="AM36" s="7">
        <f>AL$36/AL$18</f>
        <v>0</v>
      </c>
      <c r="AP36" s="40">
        <f t="shared" si="12"/>
        <v>0</v>
      </c>
      <c r="AQ36" s="26">
        <f>AP$36/AP$18</f>
        <v>0</v>
      </c>
      <c r="AR36" s="1"/>
      <c r="AS36" s="149">
        <v>0</v>
      </c>
      <c r="AT36" s="108">
        <f>AS$36/AS$18</f>
        <v>0</v>
      </c>
    </row>
    <row r="37" spans="3:53" x14ac:dyDescent="0.15">
      <c r="C37" s="27" t="s">
        <v>22</v>
      </c>
      <c r="D37" s="1"/>
      <c r="E37" s="91">
        <v>0</v>
      </c>
      <c r="F37" s="25">
        <f>E$37/E$18</f>
        <v>0</v>
      </c>
      <c r="G37" s="92"/>
      <c r="H37" s="91">
        <v>0</v>
      </c>
      <c r="I37" s="25">
        <f>H$37/H$18</f>
        <v>0</v>
      </c>
      <c r="J37" s="87">
        <v>1</v>
      </c>
      <c r="K37" s="91">
        <v>0</v>
      </c>
      <c r="L37" s="25">
        <f>K$37/K$18</f>
        <v>0</v>
      </c>
      <c r="M37" s="88"/>
      <c r="N37" s="91">
        <v>0</v>
      </c>
      <c r="O37" s="25">
        <f>N$37/N$18</f>
        <v>0</v>
      </c>
      <c r="P37" s="89"/>
      <c r="Q37" s="91">
        <v>0</v>
      </c>
      <c r="R37" s="25">
        <f>Q$37/Q$18</f>
        <v>0</v>
      </c>
      <c r="S37" s="88"/>
      <c r="T37" s="91">
        <v>0</v>
      </c>
      <c r="U37" s="25">
        <f>T$37/T$18</f>
        <v>0</v>
      </c>
      <c r="V37" s="88"/>
      <c r="W37" s="91">
        <v>0</v>
      </c>
      <c r="X37" s="25">
        <f>W$37/W$18</f>
        <v>0</v>
      </c>
      <c r="Y37" s="88"/>
      <c r="Z37" s="91">
        <v>0</v>
      </c>
      <c r="AA37" s="25">
        <f>Z$37/Z$18</f>
        <v>0</v>
      </c>
      <c r="AB37" s="88"/>
      <c r="AC37" s="91">
        <v>0</v>
      </c>
      <c r="AD37" s="25">
        <f>AC$37/AC$18</f>
        <v>0</v>
      </c>
      <c r="AE37" s="88"/>
      <c r="AF37" s="91">
        <v>0</v>
      </c>
      <c r="AG37" s="25">
        <f>AF$37/AF$18</f>
        <v>0</v>
      </c>
      <c r="AH37" s="88"/>
      <c r="AI37" s="91">
        <v>0</v>
      </c>
      <c r="AJ37" s="25">
        <f>AI$37/AI$18</f>
        <v>0</v>
      </c>
      <c r="AK37" s="88"/>
      <c r="AL37" s="91">
        <v>0</v>
      </c>
      <c r="AM37" s="7">
        <f>AL$37/AL$18</f>
        <v>0</v>
      </c>
      <c r="AP37" s="40">
        <f t="shared" si="12"/>
        <v>0</v>
      </c>
      <c r="AQ37" s="26">
        <f>AP$37/AP$18</f>
        <v>0</v>
      </c>
      <c r="AR37" s="1"/>
      <c r="AS37" s="149">
        <v>0</v>
      </c>
      <c r="AT37" s="108">
        <f>AS$37/AS$18</f>
        <v>0</v>
      </c>
    </row>
    <row r="38" spans="3:53" x14ac:dyDescent="0.15">
      <c r="C38" s="47" t="s">
        <v>53</v>
      </c>
      <c r="D38" s="68"/>
      <c r="E38" s="49">
        <f>+E10*AS38</f>
        <v>664640</v>
      </c>
      <c r="F38" s="69">
        <f>E38/E18</f>
        <v>0.2</v>
      </c>
      <c r="G38" s="70" t="s">
        <v>0</v>
      </c>
      <c r="H38" s="49">
        <f>+H10*AS38</f>
        <v>600320</v>
      </c>
      <c r="I38" s="119">
        <f>H38/H18</f>
        <v>0.2</v>
      </c>
      <c r="J38" s="71">
        <f>SUM(J31:J37)</f>
        <v>7</v>
      </c>
      <c r="K38" s="52">
        <f>+K10*AS38</f>
        <v>664640</v>
      </c>
      <c r="L38" s="69">
        <f>K38/K18</f>
        <v>0.2</v>
      </c>
      <c r="M38" s="71">
        <f>SUM(M31:M37)</f>
        <v>0</v>
      </c>
      <c r="N38" s="49">
        <f>+N10*AS38</f>
        <v>643200</v>
      </c>
      <c r="O38" s="69">
        <f>N38/N18</f>
        <v>0.2</v>
      </c>
      <c r="P38" s="72"/>
      <c r="Q38" s="49">
        <f>+Q10*AS38</f>
        <v>664640</v>
      </c>
      <c r="R38" s="69">
        <f>Q38/Q18</f>
        <v>0.2</v>
      </c>
      <c r="S38" s="73"/>
      <c r="T38" s="49">
        <f>+T10*AS38</f>
        <v>643200</v>
      </c>
      <c r="U38" s="69">
        <f>T38/T18</f>
        <v>0.2</v>
      </c>
      <c r="V38" s="73"/>
      <c r="W38" s="49">
        <f>+W10*AS38</f>
        <v>664640</v>
      </c>
      <c r="X38" s="69">
        <f>W38/W18</f>
        <v>0.2</v>
      </c>
      <c r="Y38" s="73"/>
      <c r="Z38" s="49">
        <f>+Z10*AS38</f>
        <v>664640</v>
      </c>
      <c r="AA38" s="69">
        <f>Z38/Z18</f>
        <v>0.2</v>
      </c>
      <c r="AB38" s="73"/>
      <c r="AC38" s="49">
        <f>+AC10*AS38</f>
        <v>643200</v>
      </c>
      <c r="AD38" s="69">
        <f>AC38/AC18</f>
        <v>0.2</v>
      </c>
      <c r="AE38" s="73"/>
      <c r="AF38" s="49">
        <f>+AF10*AS38</f>
        <v>664640</v>
      </c>
      <c r="AG38" s="69">
        <f>AF38/AF18</f>
        <v>0.2</v>
      </c>
      <c r="AH38" s="73"/>
      <c r="AI38" s="49">
        <f>+AI10*AS38</f>
        <v>643200</v>
      </c>
      <c r="AJ38" s="69">
        <f>AI38/AI18</f>
        <v>0.2</v>
      </c>
      <c r="AK38" s="73"/>
      <c r="AL38" s="49">
        <f>+AL10*AS38</f>
        <v>664640</v>
      </c>
      <c r="AM38" s="69">
        <f>AL38/AL18</f>
        <v>0.2</v>
      </c>
      <c r="AN38" s="73"/>
      <c r="AO38" s="73"/>
      <c r="AP38" s="57">
        <f t="shared" si="12"/>
        <v>7825600</v>
      </c>
      <c r="AQ38" s="118">
        <f>AP38/AP18</f>
        <v>0.2</v>
      </c>
      <c r="AR38" s="1"/>
      <c r="AS38" s="152">
        <f>+AT38*AS18</f>
        <v>7825600</v>
      </c>
      <c r="AT38" s="170">
        <v>0.2</v>
      </c>
      <c r="AU38" s="1"/>
      <c r="AV38" s="1"/>
      <c r="AW38" s="1"/>
      <c r="AX38" s="1"/>
      <c r="AY38" s="1"/>
      <c r="AZ38" s="1"/>
    </row>
    <row r="39" spans="3:53" x14ac:dyDescent="0.15">
      <c r="C39" s="27"/>
      <c r="D39" s="1"/>
      <c r="E39" s="39"/>
      <c r="F39" s="7"/>
      <c r="H39" s="39"/>
      <c r="I39" s="7"/>
      <c r="K39" s="39"/>
      <c r="L39" s="7"/>
      <c r="N39" s="39"/>
      <c r="O39" s="7"/>
      <c r="P39" s="22"/>
      <c r="Q39" s="39"/>
      <c r="R39" s="7"/>
      <c r="S39" s="8"/>
      <c r="T39" s="39"/>
      <c r="U39" s="7"/>
      <c r="V39" s="8"/>
      <c r="W39" s="39"/>
      <c r="X39" s="7"/>
      <c r="Y39" s="8"/>
      <c r="Z39" s="39"/>
      <c r="AA39" s="7"/>
      <c r="AB39" s="8"/>
      <c r="AC39" s="39"/>
      <c r="AD39" s="7"/>
      <c r="AF39" s="39"/>
      <c r="AG39" s="7"/>
      <c r="AI39" s="39"/>
      <c r="AJ39" s="7"/>
      <c r="AL39" s="39"/>
      <c r="AM39" s="7"/>
      <c r="AP39" s="40"/>
      <c r="AQ39" s="26"/>
      <c r="AR39" s="1"/>
      <c r="AS39" s="149"/>
      <c r="AT39" s="108"/>
      <c r="AU39" s="1"/>
      <c r="AV39" s="1"/>
      <c r="AW39" s="1"/>
      <c r="AX39" s="1"/>
      <c r="AY39" s="1"/>
      <c r="AZ39" s="1"/>
    </row>
    <row r="40" spans="3:53" x14ac:dyDescent="0.15">
      <c r="C40" s="59" t="s">
        <v>23</v>
      </c>
      <c r="D40" s="30"/>
      <c r="E40" s="60">
        <f>E29-E38</f>
        <v>498480</v>
      </c>
      <c r="F40" s="32">
        <f>E$40/E$18</f>
        <v>0.15</v>
      </c>
      <c r="G40" s="35"/>
      <c r="H40" s="60">
        <f>H29-H38</f>
        <v>450240</v>
      </c>
      <c r="I40" s="32">
        <f>H$40/H$18</f>
        <v>0.15</v>
      </c>
      <c r="J40" s="35"/>
      <c r="K40" s="60">
        <f>K29-K38</f>
        <v>498480</v>
      </c>
      <c r="L40" s="32">
        <f>K$40/K$18</f>
        <v>0.15</v>
      </c>
      <c r="M40" s="35"/>
      <c r="N40" s="60">
        <f>N29-N38</f>
        <v>482400</v>
      </c>
      <c r="O40" s="32">
        <f>N$40/N$18</f>
        <v>0.15</v>
      </c>
      <c r="P40" s="33"/>
      <c r="Q40" s="60">
        <f>Q29-Q38</f>
        <v>498480</v>
      </c>
      <c r="R40" s="32">
        <f>Q$40/Q$18</f>
        <v>0.15</v>
      </c>
      <c r="S40" s="35"/>
      <c r="T40" s="60">
        <f>T29-T38</f>
        <v>482400</v>
      </c>
      <c r="U40" s="32">
        <f>T$40/T$18</f>
        <v>0.15</v>
      </c>
      <c r="V40" s="36"/>
      <c r="W40" s="60">
        <f>W29-W38</f>
        <v>498480</v>
      </c>
      <c r="X40" s="32">
        <f>W$40/W$18</f>
        <v>0.15</v>
      </c>
      <c r="Y40" s="36"/>
      <c r="Z40" s="60">
        <f>Z29-Z38</f>
        <v>498480</v>
      </c>
      <c r="AA40" s="32">
        <f>Z$40/Z$18</f>
        <v>0.15</v>
      </c>
      <c r="AB40" s="36"/>
      <c r="AC40" s="60">
        <f>AC29-AC38</f>
        <v>482400</v>
      </c>
      <c r="AD40" s="32">
        <f>AC$40/AC$18</f>
        <v>0.15</v>
      </c>
      <c r="AE40" s="36"/>
      <c r="AF40" s="60">
        <f>AF29-AF38</f>
        <v>498480</v>
      </c>
      <c r="AG40" s="32">
        <f>AF$40/AF$18</f>
        <v>0.15</v>
      </c>
      <c r="AH40" s="36"/>
      <c r="AI40" s="60">
        <f>AI29-AI38</f>
        <v>482400</v>
      </c>
      <c r="AJ40" s="32">
        <f>AI$40/AI$18</f>
        <v>0.15</v>
      </c>
      <c r="AK40" s="36"/>
      <c r="AL40" s="60">
        <f>AL29-AL38</f>
        <v>498480</v>
      </c>
      <c r="AM40" s="32">
        <f>AL$40/AL$18</f>
        <v>0.15</v>
      </c>
      <c r="AN40" s="36"/>
      <c r="AO40" s="36"/>
      <c r="AP40" s="61">
        <f>+$AL40+$AI40+$AF40+$AC40+$Z40+$W40+$T40+$Q40+$N40+$K40+$H40+$E40</f>
        <v>5869200</v>
      </c>
      <c r="AQ40" s="32">
        <f>AP$40/AP$18</f>
        <v>0.15</v>
      </c>
      <c r="AR40" s="62"/>
      <c r="AS40" s="113">
        <f>+AS29-AS38</f>
        <v>5869200.0000000037</v>
      </c>
      <c r="AT40" s="112">
        <f>AS$40/AS$18</f>
        <v>0.15000000000000011</v>
      </c>
      <c r="AU40" s="30"/>
      <c r="AV40" s="30"/>
      <c r="AW40" s="30"/>
      <c r="AX40" s="30"/>
      <c r="AY40" s="30"/>
      <c r="AZ40" s="30"/>
    </row>
    <row r="41" spans="3:53" x14ac:dyDescent="0.15">
      <c r="C41" s="27"/>
      <c r="D41" s="1"/>
      <c r="E41" s="39"/>
      <c r="F41" s="7"/>
      <c r="H41" s="39"/>
      <c r="I41" s="7"/>
      <c r="K41" s="39"/>
      <c r="L41" s="7"/>
      <c r="N41" s="39"/>
      <c r="O41" s="7"/>
      <c r="P41" s="22"/>
      <c r="Q41" s="39"/>
      <c r="R41" s="7"/>
      <c r="S41" s="8"/>
      <c r="T41" s="39"/>
      <c r="U41" s="7"/>
      <c r="V41" s="8"/>
      <c r="W41" s="39"/>
      <c r="X41" s="7"/>
      <c r="Y41" s="8"/>
      <c r="Z41" s="39"/>
      <c r="AA41" s="7"/>
      <c r="AB41" s="8"/>
      <c r="AC41" s="39"/>
      <c r="AD41" s="7"/>
      <c r="AF41" s="39"/>
      <c r="AG41" s="7"/>
      <c r="AI41" s="39"/>
      <c r="AJ41" s="7"/>
      <c r="AL41" s="39"/>
      <c r="AM41" s="7"/>
      <c r="AP41" s="40"/>
      <c r="AQ41" s="26"/>
      <c r="AR41" s="1"/>
      <c r="AS41" s="149"/>
      <c r="AT41" s="108"/>
      <c r="AU41" s="1"/>
      <c r="AV41" s="1"/>
      <c r="AW41" s="1"/>
      <c r="AX41" s="1"/>
      <c r="AY41" s="1"/>
      <c r="AZ41" s="1"/>
    </row>
    <row r="42" spans="3:53" x14ac:dyDescent="0.15">
      <c r="C42" s="44" t="s">
        <v>28</v>
      </c>
      <c r="D42" s="1"/>
      <c r="E42" s="91">
        <f>+E10*AS42</f>
        <v>66464</v>
      </c>
      <c r="F42" s="25">
        <f>E$42/E$18</f>
        <v>0.02</v>
      </c>
      <c r="G42" s="6"/>
      <c r="H42" s="91">
        <f>+H10*AS42</f>
        <v>60032</v>
      </c>
      <c r="I42" s="25">
        <f>H$42/H$18</f>
        <v>0.02</v>
      </c>
      <c r="J42" s="88"/>
      <c r="K42" s="91">
        <f>+K10*AS42</f>
        <v>66464</v>
      </c>
      <c r="L42" s="25">
        <f>K$42/K$18</f>
        <v>0.02</v>
      </c>
      <c r="M42" s="88"/>
      <c r="N42" s="91">
        <f>+N10*AS42</f>
        <v>64320</v>
      </c>
      <c r="O42" s="25">
        <f>N$42/N$18</f>
        <v>0.02</v>
      </c>
      <c r="P42" s="89"/>
      <c r="Q42" s="91">
        <f>+Q10*AS42</f>
        <v>66464</v>
      </c>
      <c r="R42" s="25">
        <f>Q$42/Q$18</f>
        <v>0.02</v>
      </c>
      <c r="S42" s="88"/>
      <c r="T42" s="91">
        <f>+T10*AS42</f>
        <v>64320</v>
      </c>
      <c r="U42" s="25">
        <f>T$42/T$18</f>
        <v>0.02</v>
      </c>
      <c r="V42" s="88"/>
      <c r="W42" s="91">
        <f>+W10*AS42</f>
        <v>66464</v>
      </c>
      <c r="X42" s="25">
        <f>W$42/W$18</f>
        <v>0.02</v>
      </c>
      <c r="Y42" s="88"/>
      <c r="Z42" s="91">
        <f>+Z10*AS42</f>
        <v>66464</v>
      </c>
      <c r="AA42" s="25">
        <f>Z$42/Z$18</f>
        <v>0.02</v>
      </c>
      <c r="AB42" s="88"/>
      <c r="AC42" s="91">
        <f>+AC10*AS42</f>
        <v>64320</v>
      </c>
      <c r="AD42" s="25">
        <f>AC$42/AC$18</f>
        <v>0.02</v>
      </c>
      <c r="AE42" s="88"/>
      <c r="AF42" s="91">
        <f>+AF10*AS42</f>
        <v>66464</v>
      </c>
      <c r="AG42" s="25">
        <f>AF$42/AF$18</f>
        <v>0.02</v>
      </c>
      <c r="AH42" s="88"/>
      <c r="AI42" s="91">
        <f>+AI10*AS42</f>
        <v>64320</v>
      </c>
      <c r="AJ42" s="25">
        <f>AI$42/AI$18</f>
        <v>0.02</v>
      </c>
      <c r="AK42" s="88"/>
      <c r="AL42" s="91">
        <f>+AL10*AS42</f>
        <v>66464</v>
      </c>
      <c r="AM42" s="25">
        <f>AL$42/AL$18</f>
        <v>0.02</v>
      </c>
      <c r="AN42" s="88"/>
      <c r="AO42" s="88"/>
      <c r="AP42" s="40">
        <f>+$AL42+$AI42+$AF42+$AC42+$Z42+$W42+$T42+$Q42+$N42+$K42+$H42+$E42</f>
        <v>782560</v>
      </c>
      <c r="AQ42" s="101">
        <f>AP$42/AP$18</f>
        <v>0.02</v>
      </c>
      <c r="AR42" s="102"/>
      <c r="AS42" s="111">
        <f>+AT42*AS18</f>
        <v>782560</v>
      </c>
      <c r="AT42" s="168">
        <v>0.02</v>
      </c>
      <c r="AU42" s="102"/>
      <c r="AV42" s="1"/>
      <c r="AW42" s="1"/>
      <c r="AX42" s="1"/>
      <c r="AY42" s="1"/>
      <c r="AZ42" s="1"/>
    </row>
    <row r="43" spans="3:53" x14ac:dyDescent="0.15">
      <c r="C43" s="44" t="s">
        <v>29</v>
      </c>
      <c r="D43" s="1"/>
      <c r="E43" s="91">
        <f>+E10*AS43</f>
        <v>66464</v>
      </c>
      <c r="F43" s="25">
        <f>E43/E$18</f>
        <v>0.02</v>
      </c>
      <c r="G43" s="6"/>
      <c r="H43" s="91">
        <f>+H10*AS43</f>
        <v>60032</v>
      </c>
      <c r="I43" s="25">
        <f>H43/H$18</f>
        <v>0.02</v>
      </c>
      <c r="J43" s="87">
        <v>1</v>
      </c>
      <c r="K43" s="91">
        <f>+K10*AS43</f>
        <v>66464</v>
      </c>
      <c r="L43" s="25">
        <f>K43/K$18</f>
        <v>0.02</v>
      </c>
      <c r="M43" s="88"/>
      <c r="N43" s="91">
        <f>+N10*AS43</f>
        <v>64320</v>
      </c>
      <c r="O43" s="25">
        <f>N43/N$18</f>
        <v>0.02</v>
      </c>
      <c r="P43" s="89"/>
      <c r="Q43" s="91">
        <f>+Q10*AS43</f>
        <v>66464</v>
      </c>
      <c r="R43" s="25">
        <f>Q43/Q$18</f>
        <v>0.02</v>
      </c>
      <c r="S43" s="88"/>
      <c r="T43" s="91">
        <f>+T10*AS43</f>
        <v>64320</v>
      </c>
      <c r="U43" s="25">
        <f>T43/T$18</f>
        <v>0.02</v>
      </c>
      <c r="V43" s="88"/>
      <c r="W43" s="91">
        <f>+W10*AS43</f>
        <v>66464</v>
      </c>
      <c r="X43" s="25">
        <f>W43/W$18</f>
        <v>0.02</v>
      </c>
      <c r="Y43" s="88"/>
      <c r="Z43" s="91">
        <f>+Z10*AS43</f>
        <v>66464</v>
      </c>
      <c r="AA43" s="25">
        <f>Z43/Z$18</f>
        <v>0.02</v>
      </c>
      <c r="AB43" s="88"/>
      <c r="AC43" s="91">
        <f>+AC10*AS43</f>
        <v>64320</v>
      </c>
      <c r="AD43" s="25">
        <f>AC43/AC$18</f>
        <v>0.02</v>
      </c>
      <c r="AE43" s="88"/>
      <c r="AF43" s="91">
        <f>+AF10*AS43</f>
        <v>66464</v>
      </c>
      <c r="AG43" s="25">
        <f>AF43/AF$18</f>
        <v>0.02</v>
      </c>
      <c r="AH43" s="88"/>
      <c r="AI43" s="91">
        <f>+AI10*AS43</f>
        <v>64320</v>
      </c>
      <c r="AJ43" s="25">
        <f>AI43/AI$18</f>
        <v>0.02</v>
      </c>
      <c r="AK43" s="88"/>
      <c r="AL43" s="91">
        <f>+AL10*AS43</f>
        <v>66464</v>
      </c>
      <c r="AM43" s="25">
        <f>AL43/AL$18</f>
        <v>0.02</v>
      </c>
      <c r="AN43" s="88"/>
      <c r="AO43" s="88"/>
      <c r="AP43" s="40">
        <f t="shared" ref="AP43" si="13">+$AL43+$AI43+$AF43+$AC43+$Z43+$W43+$T43+$Q43+$N43+$K43+$H43+$E43</f>
        <v>782560</v>
      </c>
      <c r="AQ43" s="101">
        <f>AP43/AP$18</f>
        <v>0.02</v>
      </c>
      <c r="AR43" s="102"/>
      <c r="AS43" s="111">
        <f>+AT43*AS18</f>
        <v>782560</v>
      </c>
      <c r="AT43" s="168">
        <v>0.02</v>
      </c>
      <c r="AU43" s="102"/>
      <c r="AV43" s="102"/>
      <c r="AW43" s="102"/>
      <c r="AX43" s="102"/>
      <c r="AY43" s="102"/>
      <c r="AZ43" s="102"/>
      <c r="BA43" s="6"/>
    </row>
    <row r="44" spans="3:53" x14ac:dyDescent="0.15">
      <c r="C44" s="27"/>
      <c r="D44" s="1"/>
      <c r="E44" s="39"/>
      <c r="F44" s="7"/>
      <c r="H44" s="39"/>
      <c r="I44" s="7"/>
      <c r="K44" s="39"/>
      <c r="L44" s="7"/>
      <c r="N44" s="39"/>
      <c r="O44" s="7"/>
      <c r="P44" s="22"/>
      <c r="Q44" s="39"/>
      <c r="R44" s="7"/>
      <c r="S44" s="8"/>
      <c r="T44" s="39"/>
      <c r="U44" s="7"/>
      <c r="V44" s="8"/>
      <c r="W44" s="39"/>
      <c r="X44" s="7"/>
      <c r="Y44" s="8"/>
      <c r="Z44" s="39"/>
      <c r="AA44" s="7"/>
      <c r="AB44" s="8"/>
      <c r="AC44" s="39"/>
      <c r="AD44" s="7"/>
      <c r="AF44" s="39"/>
      <c r="AG44" s="7"/>
      <c r="AI44" s="39"/>
      <c r="AJ44" s="7"/>
      <c r="AL44" s="39"/>
      <c r="AM44" s="7"/>
      <c r="AP44" s="40"/>
      <c r="AQ44" s="26"/>
      <c r="AR44" s="1"/>
      <c r="AS44" s="149"/>
      <c r="AT44" s="108"/>
      <c r="AU44" s="1"/>
      <c r="AV44" s="1"/>
      <c r="AW44" s="1"/>
      <c r="AX44" s="1"/>
      <c r="AY44" s="1"/>
      <c r="AZ44" s="1"/>
    </row>
    <row r="45" spans="3:53" x14ac:dyDescent="0.15">
      <c r="C45" s="59" t="s">
        <v>24</v>
      </c>
      <c r="D45" s="75"/>
      <c r="E45" s="60">
        <f>E40-(E42+E43)</f>
        <v>365552</v>
      </c>
      <c r="F45" s="32">
        <f>E$45/E$18</f>
        <v>0.11</v>
      </c>
      <c r="G45" s="33"/>
      <c r="H45" s="60">
        <f>H40-(H42+H43)</f>
        <v>330176</v>
      </c>
      <c r="I45" s="32">
        <f>H$45/H$18</f>
        <v>0.11</v>
      </c>
      <c r="J45" s="35"/>
      <c r="K45" s="60">
        <f>K40-(K42+K43)</f>
        <v>365552</v>
      </c>
      <c r="L45" s="32">
        <f>K$45/K$18</f>
        <v>0.11</v>
      </c>
      <c r="M45" s="35"/>
      <c r="N45" s="60">
        <f>N40-(N42+N43)</f>
        <v>353760</v>
      </c>
      <c r="O45" s="32">
        <f>N$45/N$18</f>
        <v>0.11</v>
      </c>
      <c r="P45" s="76"/>
      <c r="Q45" s="60">
        <f>Q40-(Q42+Q43)</f>
        <v>365552</v>
      </c>
      <c r="R45" s="32">
        <f>Q$45/Q$18</f>
        <v>0.11</v>
      </c>
      <c r="S45" s="36"/>
      <c r="T45" s="60">
        <f>T40-(T42+T43)</f>
        <v>353760</v>
      </c>
      <c r="U45" s="32">
        <f>T$45/T$18</f>
        <v>0.11</v>
      </c>
      <c r="V45" s="36"/>
      <c r="W45" s="60">
        <f>W40-(W42+W43)</f>
        <v>365552</v>
      </c>
      <c r="X45" s="32">
        <f>W$45/W$18</f>
        <v>0.11</v>
      </c>
      <c r="Y45" s="36"/>
      <c r="Z45" s="60">
        <f>Z40-(Z42+Z43)</f>
        <v>365552</v>
      </c>
      <c r="AA45" s="32">
        <f>Z$45/Z$18</f>
        <v>0.11</v>
      </c>
      <c r="AB45" s="36"/>
      <c r="AC45" s="60">
        <f>AC40-(AC42+AC43)</f>
        <v>353760</v>
      </c>
      <c r="AD45" s="32">
        <f>AC$45/AC$18</f>
        <v>0.11</v>
      </c>
      <c r="AE45" s="36"/>
      <c r="AF45" s="60">
        <f>AF40-(AF42+AF43)</f>
        <v>365552</v>
      </c>
      <c r="AG45" s="32">
        <f>AF$45/AF$18</f>
        <v>0.11</v>
      </c>
      <c r="AH45" s="36"/>
      <c r="AI45" s="60">
        <f>AI40-(AI42+AI43)</f>
        <v>353760</v>
      </c>
      <c r="AJ45" s="32">
        <f>AI$45/AI$18</f>
        <v>0.11</v>
      </c>
      <c r="AK45" s="36"/>
      <c r="AL45" s="60">
        <f>AL40-(AL42+AL43)</f>
        <v>365552</v>
      </c>
      <c r="AM45" s="32">
        <f>AL$45/AL$18</f>
        <v>0.11</v>
      </c>
      <c r="AN45" s="36"/>
      <c r="AO45" s="36"/>
      <c r="AP45" s="37">
        <f>+$AL45+$AI45+$AF45+$AC45+$Z45+$W45+$T45+$Q45+$N45+$K45+$H45+$E45</f>
        <v>4304080</v>
      </c>
      <c r="AQ45" s="32">
        <f>AP$45/AP$18</f>
        <v>0.11</v>
      </c>
      <c r="AR45" s="62"/>
      <c r="AS45" s="113">
        <f>+AS40-(AS42+AS43)</f>
        <v>4304080.0000000037</v>
      </c>
      <c r="AT45" s="112">
        <f>AS$45/AS$18</f>
        <v>0.1100000000000001</v>
      </c>
      <c r="AU45" s="30"/>
      <c r="AV45" s="30"/>
      <c r="AW45" s="30"/>
      <c r="AX45" s="30"/>
      <c r="AY45" s="30"/>
      <c r="AZ45" s="30"/>
    </row>
    <row r="46" spans="3:53" x14ac:dyDescent="0.15">
      <c r="C46" s="27"/>
      <c r="E46" s="39"/>
      <c r="F46" s="7"/>
      <c r="H46" s="39"/>
      <c r="I46" s="7"/>
      <c r="K46" s="39"/>
      <c r="L46" s="7"/>
      <c r="N46" s="39"/>
      <c r="O46" s="7"/>
      <c r="P46" s="22"/>
      <c r="Q46" s="39"/>
      <c r="R46" s="7"/>
      <c r="S46" s="8"/>
      <c r="T46" s="39"/>
      <c r="U46" s="7"/>
      <c r="V46" s="8"/>
      <c r="W46" s="39"/>
      <c r="X46" s="7"/>
      <c r="Y46" s="8"/>
      <c r="Z46" s="39"/>
      <c r="AA46" s="7"/>
      <c r="AB46" s="8"/>
      <c r="AC46" s="39"/>
      <c r="AD46" s="7"/>
      <c r="AF46" s="39"/>
      <c r="AG46" s="7"/>
      <c r="AI46" s="39"/>
      <c r="AJ46" s="7"/>
      <c r="AL46" s="39"/>
      <c r="AM46" s="7"/>
      <c r="AP46" s="40"/>
      <c r="AQ46" s="26"/>
      <c r="AR46" s="1"/>
      <c r="AS46" s="149"/>
      <c r="AT46" s="108"/>
      <c r="AU46" s="1"/>
      <c r="AV46" s="1"/>
      <c r="AW46" s="1"/>
      <c r="AX46" s="1"/>
      <c r="AY46" s="1"/>
      <c r="AZ46" s="1"/>
    </row>
    <row r="47" spans="3:53" x14ac:dyDescent="0.15">
      <c r="C47" s="27" t="s">
        <v>25</v>
      </c>
      <c r="E47" s="39">
        <f>+$F$51*E45</f>
        <v>65799.360000000001</v>
      </c>
      <c r="F47" s="7">
        <f>E$47/E$18</f>
        <v>1.9800000000000002E-2</v>
      </c>
      <c r="H47" s="39">
        <f>+$F$51*H45</f>
        <v>59431.68</v>
      </c>
      <c r="I47" s="7">
        <f>H$47/H$18</f>
        <v>1.9800000000000002E-2</v>
      </c>
      <c r="K47" s="39">
        <f>+$F$51*K45</f>
        <v>65799.360000000001</v>
      </c>
      <c r="L47" s="7">
        <f>K$47/K$18</f>
        <v>1.9800000000000002E-2</v>
      </c>
      <c r="N47" s="39">
        <f>+$F$51*N45</f>
        <v>63676.799999999996</v>
      </c>
      <c r="O47" s="7">
        <f>N$47/N$18</f>
        <v>1.9799999999999998E-2</v>
      </c>
      <c r="P47" s="22"/>
      <c r="Q47" s="39">
        <f>+$F$51*Q45</f>
        <v>65799.360000000001</v>
      </c>
      <c r="R47" s="7">
        <f>Q$47/Q$18</f>
        <v>1.9800000000000002E-2</v>
      </c>
      <c r="S47" s="8"/>
      <c r="T47" s="39">
        <f>+$F$51*T45</f>
        <v>63676.799999999996</v>
      </c>
      <c r="U47" s="7">
        <f>T$47/T$18</f>
        <v>1.9799999999999998E-2</v>
      </c>
      <c r="V47" s="8"/>
      <c r="W47" s="39">
        <f>+$F$51*W45</f>
        <v>65799.360000000001</v>
      </c>
      <c r="X47" s="7">
        <f>W$47/W$18</f>
        <v>1.9800000000000002E-2</v>
      </c>
      <c r="Y47" s="8"/>
      <c r="Z47" s="39">
        <f>+$F$51*Z45</f>
        <v>65799.360000000001</v>
      </c>
      <c r="AA47" s="7">
        <f>Z$47/Z$18</f>
        <v>1.9800000000000002E-2</v>
      </c>
      <c r="AB47" s="8"/>
      <c r="AC47" s="39">
        <f>+$F$51*AC45</f>
        <v>63676.799999999996</v>
      </c>
      <c r="AD47" s="7">
        <f>AC$47/AC$18</f>
        <v>1.9799999999999998E-2</v>
      </c>
      <c r="AF47" s="39">
        <f>+$F$51*AF45</f>
        <v>65799.360000000001</v>
      </c>
      <c r="AG47" s="7">
        <f>AF$47/AF$18</f>
        <v>1.9800000000000002E-2</v>
      </c>
      <c r="AI47" s="39">
        <f>+$F$51*AI45</f>
        <v>63676.799999999996</v>
      </c>
      <c r="AJ47" s="7">
        <f>AI$47/AI$18</f>
        <v>1.9799999999999998E-2</v>
      </c>
      <c r="AL47" s="39">
        <f>+$F$51*AL45</f>
        <v>65799.360000000001</v>
      </c>
      <c r="AM47" s="7">
        <f>AL$47/AL$18</f>
        <v>1.9800000000000002E-2</v>
      </c>
      <c r="AP47" s="40">
        <f>+$AL47+$AI47+$AF47+$AC47+$Z47+$W47+$T47+$Q47+$N47+$K47+$H47+$E47</f>
        <v>774734.4</v>
      </c>
      <c r="AQ47" s="26">
        <f>AP$47/AP$18</f>
        <v>1.9800000000000002E-2</v>
      </c>
      <c r="AR47" s="1"/>
      <c r="AS47" s="111">
        <f>+$F$51*AS45</f>
        <v>774734.40000000061</v>
      </c>
      <c r="AT47" s="108">
        <f>AS$47/AS$18</f>
        <v>1.9800000000000016E-2</v>
      </c>
      <c r="AU47" s="1"/>
      <c r="AV47" s="1"/>
      <c r="AW47" s="1"/>
      <c r="AX47" s="1"/>
      <c r="AY47" s="1"/>
      <c r="AZ47" s="1"/>
    </row>
    <row r="48" spans="3:53" ht="14" thickBot="1" x14ac:dyDescent="0.2">
      <c r="C48" s="27"/>
      <c r="E48" s="39"/>
      <c r="F48" s="7"/>
      <c r="H48" s="39"/>
      <c r="I48" s="7"/>
      <c r="K48" s="39"/>
      <c r="L48" s="7"/>
      <c r="N48" s="39"/>
      <c r="O48" s="7"/>
      <c r="P48" s="22"/>
      <c r="Q48" s="39"/>
      <c r="R48" s="7"/>
      <c r="S48" s="8"/>
      <c r="T48" s="39"/>
      <c r="U48" s="7"/>
      <c r="V48" s="8"/>
      <c r="W48" s="39"/>
      <c r="X48" s="7"/>
      <c r="Y48" s="8"/>
      <c r="Z48" s="39"/>
      <c r="AA48" s="7"/>
      <c r="AB48" s="8"/>
      <c r="AC48" s="39"/>
      <c r="AD48" s="7"/>
      <c r="AF48" s="39"/>
      <c r="AG48" s="7"/>
      <c r="AI48" s="39"/>
      <c r="AJ48" s="7"/>
      <c r="AL48" s="39"/>
      <c r="AM48" s="7"/>
      <c r="AP48" s="77"/>
      <c r="AQ48" s="46"/>
      <c r="AR48" s="1"/>
      <c r="AS48" s="153"/>
      <c r="AT48" s="109"/>
      <c r="AU48" s="1"/>
      <c r="AV48" s="1"/>
      <c r="AW48" s="1"/>
      <c r="AX48" s="1"/>
      <c r="AY48" s="1"/>
      <c r="AZ48" s="1"/>
    </row>
    <row r="49" spans="3:52" ht="14" thickBot="1" x14ac:dyDescent="0.2">
      <c r="C49" s="78" t="s">
        <v>26</v>
      </c>
      <c r="D49" s="35"/>
      <c r="E49" s="79">
        <f>E45-E47</f>
        <v>299752.64</v>
      </c>
      <c r="F49" s="80">
        <f>E$49/E$18</f>
        <v>9.0200000000000002E-2</v>
      </c>
      <c r="G49" s="33"/>
      <c r="H49" s="79">
        <f>H45-H47</f>
        <v>270744.32000000001</v>
      </c>
      <c r="I49" s="80">
        <f>H$49/H$18</f>
        <v>9.0200000000000002E-2</v>
      </c>
      <c r="J49" s="35"/>
      <c r="K49" s="79">
        <f>K45-K47</f>
        <v>299752.64</v>
      </c>
      <c r="L49" s="80">
        <f>K$49/K$18</f>
        <v>9.0200000000000002E-2</v>
      </c>
      <c r="M49" s="35"/>
      <c r="N49" s="79">
        <f>N45-N47</f>
        <v>290083.20000000001</v>
      </c>
      <c r="O49" s="80">
        <f>N$49/N$18</f>
        <v>9.0200000000000002E-2</v>
      </c>
      <c r="P49" s="76"/>
      <c r="Q49" s="79">
        <f>Q45-Q47</f>
        <v>299752.64</v>
      </c>
      <c r="R49" s="80">
        <f>Q$49/Q$18</f>
        <v>9.0200000000000002E-2</v>
      </c>
      <c r="S49" s="36"/>
      <c r="T49" s="79">
        <f>T45-T47</f>
        <v>290083.20000000001</v>
      </c>
      <c r="U49" s="80">
        <f>T$49/T$18</f>
        <v>9.0200000000000002E-2</v>
      </c>
      <c r="V49" s="36"/>
      <c r="W49" s="79">
        <f>W45-W47</f>
        <v>299752.64</v>
      </c>
      <c r="X49" s="80">
        <f>W$49/W$18</f>
        <v>9.0200000000000002E-2</v>
      </c>
      <c r="Y49" s="36"/>
      <c r="Z49" s="79">
        <f>Z45-Z47</f>
        <v>299752.64</v>
      </c>
      <c r="AA49" s="80">
        <f>Z$49/Z$18</f>
        <v>9.0200000000000002E-2</v>
      </c>
      <c r="AB49" s="36"/>
      <c r="AC49" s="79">
        <f>AC45-AC47</f>
        <v>290083.20000000001</v>
      </c>
      <c r="AD49" s="80">
        <f>AC$49/AC$18</f>
        <v>9.0200000000000002E-2</v>
      </c>
      <c r="AE49" s="36"/>
      <c r="AF49" s="79">
        <f>AF45-AF47</f>
        <v>299752.64</v>
      </c>
      <c r="AG49" s="80">
        <f>AF$49/AF$18</f>
        <v>9.0200000000000002E-2</v>
      </c>
      <c r="AH49" s="36"/>
      <c r="AI49" s="79">
        <f>AI45-AI47</f>
        <v>290083.20000000001</v>
      </c>
      <c r="AJ49" s="80">
        <f>AI$49/AI$18</f>
        <v>9.0200000000000002E-2</v>
      </c>
      <c r="AK49" s="36"/>
      <c r="AL49" s="79">
        <f>AL45-AL47</f>
        <v>299752.64</v>
      </c>
      <c r="AM49" s="80">
        <f>AL$49/AL$18</f>
        <v>9.0200000000000002E-2</v>
      </c>
      <c r="AN49" s="36"/>
      <c r="AO49" s="36"/>
      <c r="AP49" s="81">
        <f>+$AL49+$AI49+$AF49+$AC49+$Z49+$W49+$T49+$Q49+$N49+$K49+$H49+$E49</f>
        <v>3529345.6000000006</v>
      </c>
      <c r="AQ49" s="80">
        <f>AP$49/AP$18</f>
        <v>9.0200000000000016E-2</v>
      </c>
      <c r="AR49" s="62"/>
      <c r="AS49" s="154">
        <f>+AS45-AS47</f>
        <v>3529345.6000000034</v>
      </c>
      <c r="AT49" s="114">
        <f>AS$49/AS$18</f>
        <v>9.0200000000000086E-2</v>
      </c>
      <c r="AU49" s="30"/>
      <c r="AV49" s="30"/>
      <c r="AW49" s="30"/>
      <c r="AX49" s="30"/>
      <c r="AY49" s="30"/>
      <c r="AZ49" s="30"/>
    </row>
    <row r="50" spans="3:52" ht="15" thickTop="1" thickBot="1" x14ac:dyDescent="0.2">
      <c r="C50" s="3"/>
      <c r="P50" s="22"/>
      <c r="S50" s="8"/>
      <c r="V50" s="8"/>
      <c r="Y50" s="8"/>
      <c r="AB50" s="8"/>
    </row>
    <row r="51" spans="3:52" ht="15" thickTop="1" thickBot="1" x14ac:dyDescent="0.2">
      <c r="D51"/>
      <c r="E51" s="82" t="s">
        <v>27</v>
      </c>
      <c r="F51" s="171">
        <v>0.18</v>
      </c>
      <c r="J51"/>
      <c r="M51"/>
      <c r="Y51" s="8"/>
      <c r="AB51" s="8"/>
      <c r="AP51" s="83" t="s">
        <v>0</v>
      </c>
    </row>
    <row r="52" spans="3:52" ht="14" thickTop="1" x14ac:dyDescent="0.15">
      <c r="D52"/>
      <c r="J52"/>
      <c r="M52"/>
      <c r="Y52" s="8"/>
      <c r="AB52" s="8"/>
    </row>
    <row r="53" spans="3:52" x14ac:dyDescent="0.15">
      <c r="D53"/>
      <c r="J53"/>
      <c r="M53"/>
      <c r="Y53" s="8"/>
      <c r="AB53" s="8"/>
    </row>
    <row r="54" spans="3:52" x14ac:dyDescent="0.15">
      <c r="D54"/>
      <c r="J54"/>
      <c r="M54"/>
      <c r="Y54" s="8"/>
      <c r="AB54" s="8"/>
    </row>
    <row r="55" spans="3:52" x14ac:dyDescent="0.15">
      <c r="D55"/>
      <c r="J55"/>
      <c r="M55"/>
      <c r="Y55" s="8"/>
      <c r="AB55" s="8"/>
    </row>
    <row r="56" spans="3:52" x14ac:dyDescent="0.15">
      <c r="D56"/>
      <c r="J56"/>
      <c r="M56"/>
      <c r="Y56" s="8"/>
      <c r="AB56" s="8"/>
    </row>
    <row r="57" spans="3:52" x14ac:dyDescent="0.15">
      <c r="D57"/>
      <c r="J57"/>
      <c r="M57"/>
      <c r="Y57" s="8"/>
      <c r="AB57" s="8"/>
    </row>
    <row r="58" spans="3:52" x14ac:dyDescent="0.15">
      <c r="D58"/>
      <c r="J58"/>
      <c r="M58"/>
      <c r="Y58" s="8"/>
      <c r="AB58" s="8"/>
    </row>
    <row r="59" spans="3:52" x14ac:dyDescent="0.15">
      <c r="D59"/>
      <c r="J59"/>
      <c r="M59"/>
      <c r="Y59" s="8"/>
      <c r="AB59" s="8"/>
    </row>
    <row r="60" spans="3:52" x14ac:dyDescent="0.15">
      <c r="D60"/>
      <c r="J60"/>
      <c r="M60"/>
      <c r="Y60" s="8"/>
      <c r="AB60" s="8"/>
    </row>
    <row r="61" spans="3:52" x14ac:dyDescent="0.15">
      <c r="D61"/>
      <c r="J61"/>
      <c r="M61"/>
      <c r="Y61" s="8"/>
      <c r="AB61" s="8"/>
    </row>
    <row r="62" spans="3:52" x14ac:dyDescent="0.15">
      <c r="D62"/>
      <c r="J62"/>
      <c r="M62"/>
      <c r="Y62" s="8"/>
      <c r="AB62" s="8"/>
    </row>
    <row r="63" spans="3:52" x14ac:dyDescent="0.15">
      <c r="D63"/>
      <c r="J63"/>
      <c r="M63"/>
      <c r="Y63" s="8"/>
      <c r="AB63" s="8"/>
    </row>
    <row r="64" spans="3:52" x14ac:dyDescent="0.15">
      <c r="D64"/>
      <c r="J64"/>
      <c r="M64"/>
      <c r="Y64" s="8"/>
      <c r="AB64" s="8"/>
    </row>
    <row r="65" spans="4:28" x14ac:dyDescent="0.15">
      <c r="D65"/>
      <c r="J65"/>
      <c r="M65"/>
      <c r="Y65" s="8"/>
      <c r="AB65" s="8"/>
    </row>
    <row r="66" spans="4:28" x14ac:dyDescent="0.15">
      <c r="D66"/>
      <c r="J66"/>
      <c r="M66"/>
      <c r="Y66" s="8"/>
      <c r="AB66" s="8"/>
    </row>
    <row r="67" spans="4:28" x14ac:dyDescent="0.15">
      <c r="D67"/>
      <c r="J67"/>
      <c r="M67"/>
      <c r="Y67" s="8"/>
      <c r="AB67" s="8"/>
    </row>
    <row r="68" spans="4:28" x14ac:dyDescent="0.15">
      <c r="D68"/>
      <c r="J68"/>
      <c r="M68"/>
      <c r="Y68" s="8"/>
      <c r="AB68" s="8"/>
    </row>
    <row r="69" spans="4:28" x14ac:dyDescent="0.15">
      <c r="D69"/>
      <c r="J69"/>
      <c r="M69"/>
      <c r="Y69" s="8"/>
      <c r="AB69" s="8"/>
    </row>
    <row r="70" spans="4:28" x14ac:dyDescent="0.15">
      <c r="D70"/>
      <c r="J70"/>
      <c r="M70"/>
      <c r="Y70" s="8"/>
      <c r="AB70" s="8"/>
    </row>
    <row r="71" spans="4:28" x14ac:dyDescent="0.15">
      <c r="D71"/>
      <c r="J71"/>
      <c r="M71"/>
      <c r="Y71" s="8"/>
      <c r="AB71" s="8"/>
    </row>
    <row r="72" spans="4:28" x14ac:dyDescent="0.15">
      <c r="D72"/>
      <c r="J72"/>
      <c r="M72"/>
      <c r="Y72" s="8"/>
      <c r="AB72" s="8"/>
    </row>
    <row r="73" spans="4:28" x14ac:dyDescent="0.15">
      <c r="D73"/>
      <c r="J73"/>
      <c r="M73"/>
      <c r="Y73" s="8"/>
      <c r="AB73" s="8"/>
    </row>
    <row r="74" spans="4:28" x14ac:dyDescent="0.15">
      <c r="D74"/>
      <c r="J74"/>
      <c r="M74"/>
      <c r="Y74" s="8"/>
      <c r="AB74" s="8"/>
    </row>
    <row r="75" spans="4:28" x14ac:dyDescent="0.15">
      <c r="D75"/>
      <c r="J75"/>
      <c r="M75"/>
      <c r="Y75" s="8"/>
      <c r="AB75" s="8"/>
    </row>
    <row r="76" spans="4:28" x14ac:dyDescent="0.15">
      <c r="Y76" s="8"/>
      <c r="AB76" s="8"/>
    </row>
    <row r="77" spans="4:28" x14ac:dyDescent="0.15">
      <c r="Y77" s="8"/>
      <c r="AB77" s="8"/>
    </row>
    <row r="78" spans="4:28" x14ac:dyDescent="0.15">
      <c r="Y78" s="8"/>
      <c r="AB78" s="8"/>
    </row>
    <row r="79" spans="4:28" x14ac:dyDescent="0.15">
      <c r="Y79" s="8"/>
      <c r="AB79" s="8"/>
    </row>
    <row r="80" spans="4:28" x14ac:dyDescent="0.15">
      <c r="Y80" s="8"/>
      <c r="AB80" s="8"/>
    </row>
    <row r="81" spans="25:28" x14ac:dyDescent="0.15">
      <c r="Y81" s="8"/>
      <c r="AB81" s="8"/>
    </row>
    <row r="82" spans="25:28" x14ac:dyDescent="0.15">
      <c r="Y82" s="8"/>
      <c r="AB82" s="8"/>
    </row>
    <row r="83" spans="25:28" x14ac:dyDescent="0.15">
      <c r="Y83" s="8"/>
      <c r="AB83" s="8"/>
    </row>
    <row r="84" spans="25:28" x14ac:dyDescent="0.15">
      <c r="Y84" s="8"/>
      <c r="AB84" s="8"/>
    </row>
    <row r="85" spans="25:28" x14ac:dyDescent="0.15">
      <c r="Y85" s="8"/>
      <c r="AB85" s="8"/>
    </row>
    <row r="86" spans="25:28" x14ac:dyDescent="0.15">
      <c r="Y86" s="8"/>
      <c r="AB86" s="8"/>
    </row>
    <row r="87" spans="25:28" x14ac:dyDescent="0.15">
      <c r="Y87" s="8"/>
      <c r="AB87" s="8"/>
    </row>
    <row r="88" spans="25:28" x14ac:dyDescent="0.15">
      <c r="Y88" s="8"/>
      <c r="AB88" s="8"/>
    </row>
    <row r="89" spans="25:28" x14ac:dyDescent="0.15">
      <c r="Y89" s="8"/>
      <c r="AB89" s="8"/>
    </row>
    <row r="90" spans="25:28" x14ac:dyDescent="0.15">
      <c r="Y90" s="8"/>
      <c r="AB90" s="8"/>
    </row>
    <row r="91" spans="25:28" x14ac:dyDescent="0.15">
      <c r="Y91" s="8"/>
      <c r="AB91" s="8"/>
    </row>
    <row r="92" spans="25:28" x14ac:dyDescent="0.15">
      <c r="Y92" s="8"/>
      <c r="AB92" s="8"/>
    </row>
    <row r="93" spans="25:28" x14ac:dyDescent="0.15">
      <c r="Y93" s="8"/>
      <c r="AB93" s="8"/>
    </row>
    <row r="94" spans="25:28" x14ac:dyDescent="0.15">
      <c r="Y94" s="8"/>
      <c r="AB94" s="8"/>
    </row>
    <row r="95" spans="25:28" x14ac:dyDescent="0.15">
      <c r="Y95" s="8"/>
      <c r="AB95" s="8"/>
    </row>
    <row r="96" spans="25:28" x14ac:dyDescent="0.15">
      <c r="Y96" s="8"/>
      <c r="AB96" s="8"/>
    </row>
    <row r="97" spans="25:28" x14ac:dyDescent="0.15">
      <c r="Y97" s="8"/>
      <c r="AB97" s="8"/>
    </row>
    <row r="98" spans="25:28" x14ac:dyDescent="0.15">
      <c r="Y98" s="8"/>
      <c r="AB98" s="8"/>
    </row>
    <row r="99" spans="25:28" x14ac:dyDescent="0.15">
      <c r="Y99" s="8"/>
      <c r="AB99" s="8"/>
    </row>
    <row r="100" spans="25:28" x14ac:dyDescent="0.15">
      <c r="Y100" s="8"/>
      <c r="AB100" s="8"/>
    </row>
    <row r="101" spans="25:28" x14ac:dyDescent="0.15">
      <c r="Y101" s="8"/>
      <c r="AB101" s="8"/>
    </row>
    <row r="102" spans="25:28" x14ac:dyDescent="0.15">
      <c r="Y102" s="8"/>
      <c r="AB102" s="8"/>
    </row>
    <row r="103" spans="25:28" x14ac:dyDescent="0.15">
      <c r="Y103" s="8"/>
      <c r="AB103" s="8"/>
    </row>
    <row r="104" spans="25:28" x14ac:dyDescent="0.15">
      <c r="Y104" s="8"/>
      <c r="AB104" s="8"/>
    </row>
    <row r="105" spans="25:28" x14ac:dyDescent="0.15">
      <c r="Y105" s="8"/>
      <c r="AB105" s="8"/>
    </row>
    <row r="106" spans="25:28" x14ac:dyDescent="0.15">
      <c r="Y106" s="8"/>
      <c r="AB106" s="8"/>
    </row>
    <row r="107" spans="25:28" x14ac:dyDescent="0.15">
      <c r="Y107" s="8"/>
      <c r="AB107" s="8"/>
    </row>
    <row r="108" spans="25:28" x14ac:dyDescent="0.15">
      <c r="Y108" s="8"/>
      <c r="AB108" s="8"/>
    </row>
    <row r="109" spans="25:28" x14ac:dyDescent="0.15">
      <c r="Y109" s="8"/>
      <c r="AB109" s="8"/>
    </row>
    <row r="110" spans="25:28" x14ac:dyDescent="0.15">
      <c r="Y110" s="8"/>
      <c r="AB110" s="8"/>
    </row>
    <row r="111" spans="25:28" x14ac:dyDescent="0.15">
      <c r="Y111" s="8"/>
      <c r="AB111" s="8"/>
    </row>
    <row r="112" spans="25:28" x14ac:dyDescent="0.15">
      <c r="Y112" s="8"/>
      <c r="AB112" s="8"/>
    </row>
    <row r="113" spans="25:28" x14ac:dyDescent="0.15">
      <c r="Y113" s="8"/>
      <c r="AB113" s="8"/>
    </row>
    <row r="114" spans="25:28" x14ac:dyDescent="0.15">
      <c r="Y114" s="8"/>
      <c r="AB114" s="8"/>
    </row>
    <row r="115" spans="25:28" x14ac:dyDescent="0.15">
      <c r="Y115" s="8"/>
      <c r="AB115" s="8"/>
    </row>
    <row r="116" spans="25:28" x14ac:dyDescent="0.15">
      <c r="Y116" s="8"/>
      <c r="AB116" s="8"/>
    </row>
    <row r="117" spans="25:28" x14ac:dyDescent="0.15">
      <c r="Y117" s="8"/>
      <c r="AB117" s="8"/>
    </row>
    <row r="118" spans="25:28" x14ac:dyDescent="0.15">
      <c r="Y118" s="8"/>
      <c r="AB118" s="8"/>
    </row>
    <row r="119" spans="25:28" x14ac:dyDescent="0.15">
      <c r="Y119" s="8"/>
      <c r="AB119" s="8"/>
    </row>
    <row r="120" spans="25:28" x14ac:dyDescent="0.15">
      <c r="Y120" s="8"/>
      <c r="AB120" s="8"/>
    </row>
    <row r="121" spans="25:28" x14ac:dyDescent="0.15">
      <c r="Y121" s="8"/>
      <c r="AB121" s="8"/>
    </row>
    <row r="122" spans="25:28" x14ac:dyDescent="0.15">
      <c r="Y122" s="8"/>
      <c r="AB122" s="8"/>
    </row>
    <row r="123" spans="25:28" x14ac:dyDescent="0.15">
      <c r="Y123" s="8"/>
      <c r="AB123" s="8"/>
    </row>
    <row r="124" spans="25:28" x14ac:dyDescent="0.15">
      <c r="Y124" s="8"/>
      <c r="AB124" s="8"/>
    </row>
    <row r="125" spans="25:28" x14ac:dyDescent="0.15">
      <c r="Y125" s="8"/>
      <c r="AB125" s="8"/>
    </row>
    <row r="126" spans="25:28" x14ac:dyDescent="0.15">
      <c r="Y126" s="8"/>
      <c r="AB126" s="8"/>
    </row>
    <row r="127" spans="25:28" x14ac:dyDescent="0.15">
      <c r="Y127" s="8"/>
      <c r="AB127" s="8"/>
    </row>
    <row r="128" spans="25:28" x14ac:dyDescent="0.15">
      <c r="Y128" s="8"/>
      <c r="AB128" s="8"/>
    </row>
    <row r="129" spans="25:28" x14ac:dyDescent="0.15">
      <c r="Y129" s="8"/>
      <c r="AB129" s="8"/>
    </row>
    <row r="130" spans="25:28" x14ac:dyDescent="0.15">
      <c r="Y130" s="8"/>
      <c r="AB130" s="8"/>
    </row>
    <row r="131" spans="25:28" x14ac:dyDescent="0.15">
      <c r="Y131" s="8"/>
      <c r="AB131" s="8"/>
    </row>
    <row r="132" spans="25:28" x14ac:dyDescent="0.15">
      <c r="Y132" s="8"/>
      <c r="AB132" s="8"/>
    </row>
    <row r="133" spans="25:28" x14ac:dyDescent="0.15">
      <c r="Y133" s="8"/>
      <c r="AB133" s="8"/>
    </row>
    <row r="134" spans="25:28" x14ac:dyDescent="0.15">
      <c r="Y134" s="8"/>
      <c r="AB134" s="8"/>
    </row>
    <row r="135" spans="25:28" x14ac:dyDescent="0.15">
      <c r="Y135" s="8"/>
      <c r="AB135" s="8"/>
    </row>
    <row r="136" spans="25:28" x14ac:dyDescent="0.15">
      <c r="Y136" s="8"/>
      <c r="AB136" s="8"/>
    </row>
    <row r="137" spans="25:28" x14ac:dyDescent="0.15">
      <c r="Y137" s="8"/>
      <c r="AB137" s="8"/>
    </row>
    <row r="138" spans="25:28" x14ac:dyDescent="0.15">
      <c r="Y138" s="8"/>
      <c r="AB138" s="8"/>
    </row>
    <row r="139" spans="25:28" x14ac:dyDescent="0.15">
      <c r="Y139" s="8"/>
      <c r="AB139" s="8"/>
    </row>
    <row r="140" spans="25:28" x14ac:dyDescent="0.15">
      <c r="Y140" s="8"/>
      <c r="AB140" s="8"/>
    </row>
    <row r="141" spans="25:28" x14ac:dyDescent="0.15">
      <c r="Y141" s="8"/>
      <c r="AB141" s="8"/>
    </row>
    <row r="142" spans="25:28" x14ac:dyDescent="0.15">
      <c r="Y142" s="8"/>
      <c r="AB142" s="8"/>
    </row>
    <row r="143" spans="25:28" x14ac:dyDescent="0.15">
      <c r="Y143" s="8"/>
      <c r="AB143" s="8"/>
    </row>
    <row r="144" spans="25:28" x14ac:dyDescent="0.15">
      <c r="Y144" s="8"/>
      <c r="AB144" s="8"/>
    </row>
    <row r="145" spans="25:28" x14ac:dyDescent="0.15">
      <c r="Y145" s="8"/>
      <c r="AB145" s="8"/>
    </row>
    <row r="146" spans="25:28" x14ac:dyDescent="0.15">
      <c r="Y146" s="8"/>
      <c r="AB146" s="8"/>
    </row>
    <row r="147" spans="25:28" x14ac:dyDescent="0.15">
      <c r="Y147" s="8"/>
      <c r="AB147" s="8"/>
    </row>
    <row r="148" spans="25:28" x14ac:dyDescent="0.15">
      <c r="Y148" s="8"/>
      <c r="AB148" s="8"/>
    </row>
    <row r="149" spans="25:28" x14ac:dyDescent="0.15">
      <c r="Y149" s="8"/>
      <c r="AB149" s="8"/>
    </row>
    <row r="150" spans="25:28" x14ac:dyDescent="0.15">
      <c r="Y150" s="8"/>
      <c r="AB150" s="8"/>
    </row>
    <row r="151" spans="25:28" x14ac:dyDescent="0.15">
      <c r="Y151" s="8"/>
      <c r="AB151" s="8"/>
    </row>
    <row r="152" spans="25:28" x14ac:dyDescent="0.15">
      <c r="Y152" s="8"/>
      <c r="AB152" s="8"/>
    </row>
    <row r="153" spans="25:28" x14ac:dyDescent="0.15">
      <c r="Y153" s="8"/>
      <c r="AB153" s="8"/>
    </row>
    <row r="154" spans="25:28" x14ac:dyDescent="0.15">
      <c r="Y154" s="8"/>
      <c r="AB154" s="8"/>
    </row>
    <row r="155" spans="25:28" x14ac:dyDescent="0.15">
      <c r="Y155" s="8"/>
      <c r="AB155" s="8"/>
    </row>
    <row r="156" spans="25:28" x14ac:dyDescent="0.15">
      <c r="Y156" s="8"/>
      <c r="AB156" s="8"/>
    </row>
    <row r="157" spans="25:28" x14ac:dyDescent="0.15">
      <c r="Y157" s="8"/>
      <c r="AB157" s="8"/>
    </row>
    <row r="158" spans="25:28" x14ac:dyDescent="0.15">
      <c r="Y158" s="8"/>
      <c r="AB158" s="8"/>
    </row>
    <row r="159" spans="25:28" x14ac:dyDescent="0.15">
      <c r="Y159" s="8"/>
      <c r="AB159" s="8"/>
    </row>
    <row r="160" spans="25:28" x14ac:dyDescent="0.15">
      <c r="Y160" s="8"/>
      <c r="AB160" s="8"/>
    </row>
    <row r="161" spans="25:28" x14ac:dyDescent="0.15">
      <c r="Y161" s="8"/>
      <c r="AB161" s="8"/>
    </row>
    <row r="162" spans="25:28" x14ac:dyDescent="0.15">
      <c r="Y162" s="8"/>
      <c r="AB162" s="8"/>
    </row>
    <row r="163" spans="25:28" x14ac:dyDescent="0.15">
      <c r="Y163" s="8"/>
      <c r="AB163" s="8"/>
    </row>
    <row r="164" spans="25:28" x14ac:dyDescent="0.15">
      <c r="Y164" s="8"/>
      <c r="AB164" s="8"/>
    </row>
    <row r="165" spans="25:28" x14ac:dyDescent="0.15">
      <c r="Y165" s="8"/>
      <c r="AB165" s="8"/>
    </row>
    <row r="166" spans="25:28" x14ac:dyDescent="0.15">
      <c r="Y166" s="8"/>
      <c r="AB166" s="8"/>
    </row>
    <row r="167" spans="25:28" x14ac:dyDescent="0.15">
      <c r="Y167" s="8"/>
      <c r="AB167" s="8"/>
    </row>
    <row r="168" spans="25:28" x14ac:dyDescent="0.15">
      <c r="Y168" s="8"/>
      <c r="AB168" s="8"/>
    </row>
    <row r="169" spans="25:28" x14ac:dyDescent="0.15">
      <c r="Y169" s="8"/>
      <c r="AB169" s="8"/>
    </row>
    <row r="170" spans="25:28" x14ac:dyDescent="0.15">
      <c r="Y170" s="8"/>
      <c r="AB170" s="8"/>
    </row>
    <row r="171" spans="25:28" x14ac:dyDescent="0.15">
      <c r="Y171" s="8"/>
      <c r="AB171" s="8"/>
    </row>
    <row r="172" spans="25:28" x14ac:dyDescent="0.15">
      <c r="Y172" s="8"/>
      <c r="AB172" s="8"/>
    </row>
    <row r="173" spans="25:28" x14ac:dyDescent="0.15">
      <c r="Y173" s="8"/>
      <c r="AB173" s="8"/>
    </row>
    <row r="174" spans="25:28" x14ac:dyDescent="0.15">
      <c r="Y174" s="8"/>
      <c r="AB174" s="8"/>
    </row>
    <row r="175" spans="25:28" x14ac:dyDescent="0.15">
      <c r="Y175" s="8"/>
      <c r="AB175" s="8"/>
    </row>
    <row r="176" spans="25:28" x14ac:dyDescent="0.15">
      <c r="Y176" s="8"/>
      <c r="AB176" s="8"/>
    </row>
    <row r="177" spans="25:28" x14ac:dyDescent="0.15">
      <c r="Y177" s="8"/>
      <c r="AB177" s="8"/>
    </row>
    <row r="178" spans="25:28" x14ac:dyDescent="0.15">
      <c r="Y178" s="8"/>
      <c r="AB178" s="8"/>
    </row>
    <row r="179" spans="25:28" x14ac:dyDescent="0.15">
      <c r="Y179" s="8"/>
      <c r="AB179" s="8"/>
    </row>
    <row r="180" spans="25:28" x14ac:dyDescent="0.15">
      <c r="Y180" s="8"/>
      <c r="AB180" s="8"/>
    </row>
    <row r="181" spans="25:28" x14ac:dyDescent="0.15">
      <c r="Y181" s="8"/>
      <c r="AB181" s="8"/>
    </row>
    <row r="182" spans="25:28" x14ac:dyDescent="0.15">
      <c r="Y182" s="8"/>
      <c r="AB182" s="8"/>
    </row>
    <row r="183" spans="25:28" x14ac:dyDescent="0.15">
      <c r="Y183" s="8"/>
      <c r="AB183" s="8"/>
    </row>
    <row r="184" spans="25:28" x14ac:dyDescent="0.15">
      <c r="Y184" s="8"/>
      <c r="AB184" s="8"/>
    </row>
    <row r="185" spans="25:28" x14ac:dyDescent="0.15">
      <c r="Y185" s="8"/>
      <c r="AB185" s="8"/>
    </row>
    <row r="186" spans="25:28" x14ac:dyDescent="0.15">
      <c r="Y186" s="8"/>
      <c r="AB186" s="8"/>
    </row>
    <row r="187" spans="25:28" x14ac:dyDescent="0.15">
      <c r="Y187" s="8"/>
      <c r="AB187" s="8"/>
    </row>
    <row r="188" spans="25:28" x14ac:dyDescent="0.15">
      <c r="Y188" s="8"/>
      <c r="AB188" s="8"/>
    </row>
    <row r="189" spans="25:28" x14ac:dyDescent="0.15">
      <c r="Y189" s="8"/>
      <c r="AB189" s="8"/>
    </row>
    <row r="190" spans="25:28" x14ac:dyDescent="0.15">
      <c r="Y190" s="8"/>
      <c r="AB190" s="8"/>
    </row>
    <row r="191" spans="25:28" x14ac:dyDescent="0.15">
      <c r="Y191" s="8"/>
      <c r="AB191" s="8"/>
    </row>
    <row r="192" spans="25:28" x14ac:dyDescent="0.15">
      <c r="Y192" s="8"/>
      <c r="AB192" s="8"/>
    </row>
    <row r="193" spans="25:28" x14ac:dyDescent="0.15">
      <c r="Y193" s="8"/>
      <c r="AB193" s="8"/>
    </row>
    <row r="194" spans="25:28" x14ac:dyDescent="0.15">
      <c r="Y194" s="8"/>
      <c r="AB194" s="8"/>
    </row>
    <row r="195" spans="25:28" x14ac:dyDescent="0.15">
      <c r="Y195" s="8"/>
      <c r="AB195" s="8"/>
    </row>
    <row r="196" spans="25:28" x14ac:dyDescent="0.15">
      <c r="Y196" s="8"/>
      <c r="AB196" s="8"/>
    </row>
    <row r="197" spans="25:28" x14ac:dyDescent="0.15">
      <c r="Y197" s="8"/>
      <c r="AB197" s="8"/>
    </row>
    <row r="198" spans="25:28" x14ac:dyDescent="0.15">
      <c r="Y198" s="8"/>
      <c r="AB198" s="8"/>
    </row>
    <row r="199" spans="25:28" x14ac:dyDescent="0.15">
      <c r="Y199" s="8"/>
      <c r="AB199" s="8"/>
    </row>
    <row r="200" spans="25:28" x14ac:dyDescent="0.15">
      <c r="Y200" s="8"/>
      <c r="AB200" s="8"/>
    </row>
    <row r="201" spans="25:28" x14ac:dyDescent="0.15">
      <c r="Y201" s="8"/>
      <c r="AB201" s="8"/>
    </row>
    <row r="202" spans="25:28" x14ac:dyDescent="0.15">
      <c r="Y202" s="8"/>
      <c r="AB202" s="8"/>
    </row>
    <row r="203" spans="25:28" x14ac:dyDescent="0.15">
      <c r="Y203" s="8"/>
      <c r="AB203" s="8"/>
    </row>
    <row r="204" spans="25:28" x14ac:dyDescent="0.15">
      <c r="Y204" s="8"/>
      <c r="AB204" s="8"/>
    </row>
    <row r="205" spans="25:28" x14ac:dyDescent="0.15">
      <c r="Y205" s="8"/>
      <c r="AB205" s="8"/>
    </row>
    <row r="206" spans="25:28" x14ac:dyDescent="0.15">
      <c r="Y206" s="8"/>
      <c r="AB206" s="8"/>
    </row>
    <row r="207" spans="25:28" x14ac:dyDescent="0.15">
      <c r="Y207" s="8"/>
      <c r="AB207" s="8"/>
    </row>
    <row r="208" spans="25:28" x14ac:dyDescent="0.15">
      <c r="Y208" s="8"/>
      <c r="AB208" s="8"/>
    </row>
    <row r="209" spans="25:28" x14ac:dyDescent="0.15">
      <c r="Y209" s="8"/>
      <c r="AB209" s="8"/>
    </row>
    <row r="210" spans="25:28" x14ac:dyDescent="0.15">
      <c r="Y210" s="8"/>
      <c r="AB210" s="8"/>
    </row>
    <row r="211" spans="25:28" x14ac:dyDescent="0.15">
      <c r="Y211" s="8"/>
      <c r="AB211" s="8"/>
    </row>
    <row r="212" spans="25:28" x14ac:dyDescent="0.15">
      <c r="Y212" s="8"/>
      <c r="AB212" s="8"/>
    </row>
    <row r="213" spans="25:28" x14ac:dyDescent="0.15">
      <c r="Y213" s="8"/>
      <c r="AB213" s="8"/>
    </row>
    <row r="214" spans="25:28" x14ac:dyDescent="0.15">
      <c r="Y214" s="8"/>
      <c r="AB214" s="8"/>
    </row>
    <row r="215" spans="25:28" x14ac:dyDescent="0.15">
      <c r="Y215" s="8"/>
      <c r="AB215" s="8"/>
    </row>
    <row r="216" spans="25:28" x14ac:dyDescent="0.15">
      <c r="Y216" s="8"/>
      <c r="AB216" s="8"/>
    </row>
    <row r="217" spans="25:28" x14ac:dyDescent="0.15">
      <c r="Y217" s="8"/>
      <c r="AB217" s="8"/>
    </row>
    <row r="218" spans="25:28" x14ac:dyDescent="0.15">
      <c r="Y218" s="8"/>
      <c r="AB218" s="8"/>
    </row>
    <row r="219" spans="25:28" x14ac:dyDescent="0.15">
      <c r="Y219" s="8"/>
      <c r="AB219" s="8"/>
    </row>
    <row r="220" spans="25:28" x14ac:dyDescent="0.15">
      <c r="Y220" s="8"/>
      <c r="AB220" s="8"/>
    </row>
    <row r="221" spans="25:28" x14ac:dyDescent="0.15">
      <c r="Y221" s="8"/>
      <c r="AB221" s="8"/>
    </row>
    <row r="222" spans="25:28" x14ac:dyDescent="0.15">
      <c r="Y222" s="8"/>
      <c r="AB222" s="8"/>
    </row>
    <row r="223" spans="25:28" x14ac:dyDescent="0.15">
      <c r="Y223" s="8"/>
      <c r="AB223" s="8"/>
    </row>
    <row r="224" spans="25:28" x14ac:dyDescent="0.15">
      <c r="Y224" s="8"/>
      <c r="AB224" s="8"/>
    </row>
    <row r="225" spans="25:28" x14ac:dyDescent="0.15">
      <c r="Y225" s="8"/>
      <c r="AB225" s="8"/>
    </row>
    <row r="226" spans="25:28" x14ac:dyDescent="0.15">
      <c r="Y226" s="8"/>
      <c r="AB226" s="8"/>
    </row>
    <row r="227" spans="25:28" x14ac:dyDescent="0.15">
      <c r="Y227" s="8"/>
      <c r="AB227" s="8"/>
    </row>
    <row r="228" spans="25:28" x14ac:dyDescent="0.15">
      <c r="Y228" s="8"/>
      <c r="AB228" s="8"/>
    </row>
    <row r="229" spans="25:28" x14ac:dyDescent="0.15">
      <c r="Y229" s="8"/>
      <c r="AB229" s="8"/>
    </row>
    <row r="230" spans="25:28" x14ac:dyDescent="0.15">
      <c r="Y230" s="8"/>
      <c r="AB230" s="8"/>
    </row>
    <row r="231" spans="25:28" x14ac:dyDescent="0.15">
      <c r="Y231" s="8"/>
      <c r="AB231" s="8"/>
    </row>
    <row r="232" spans="25:28" x14ac:dyDescent="0.15">
      <c r="Y232" s="8"/>
      <c r="AB232" s="8"/>
    </row>
    <row r="233" spans="25:28" x14ac:dyDescent="0.15">
      <c r="Y233" s="8"/>
      <c r="AB233" s="8"/>
    </row>
    <row r="234" spans="25:28" x14ac:dyDescent="0.15">
      <c r="Y234" s="8"/>
      <c r="AB234" s="8"/>
    </row>
    <row r="235" spans="25:28" x14ac:dyDescent="0.15">
      <c r="Y235" s="8"/>
      <c r="AB235" s="8"/>
    </row>
    <row r="236" spans="25:28" x14ac:dyDescent="0.15">
      <c r="Y236" s="8"/>
      <c r="AB236" s="8"/>
    </row>
    <row r="237" spans="25:28" x14ac:dyDescent="0.15">
      <c r="Y237" s="8"/>
      <c r="AB237" s="8"/>
    </row>
    <row r="238" spans="25:28" x14ac:dyDescent="0.15">
      <c r="Y238" s="8"/>
      <c r="AB238" s="8"/>
    </row>
    <row r="239" spans="25:28" x14ac:dyDescent="0.15">
      <c r="Y239" s="8"/>
      <c r="AB239" s="8"/>
    </row>
    <row r="240" spans="25:28" x14ac:dyDescent="0.15">
      <c r="Y240" s="8"/>
      <c r="AB240" s="8"/>
    </row>
    <row r="241" spans="25:28" x14ac:dyDescent="0.15">
      <c r="Y241" s="8"/>
      <c r="AB241" s="8"/>
    </row>
    <row r="242" spans="25:28" x14ac:dyDescent="0.15">
      <c r="Y242" s="8"/>
      <c r="AB242" s="8"/>
    </row>
    <row r="243" spans="25:28" x14ac:dyDescent="0.15">
      <c r="Y243" s="8"/>
      <c r="AB243" s="8"/>
    </row>
    <row r="244" spans="25:28" x14ac:dyDescent="0.15">
      <c r="Y244" s="8"/>
      <c r="AB244" s="8"/>
    </row>
    <row r="245" spans="25:28" x14ac:dyDescent="0.15">
      <c r="Y245" s="8"/>
      <c r="AB245" s="8"/>
    </row>
    <row r="246" spans="25:28" x14ac:dyDescent="0.15">
      <c r="Y246" s="8"/>
      <c r="AB246" s="8"/>
    </row>
    <row r="247" spans="25:28" x14ac:dyDescent="0.15">
      <c r="Y247" s="8"/>
      <c r="AB247" s="8"/>
    </row>
    <row r="248" spans="25:28" x14ac:dyDescent="0.15">
      <c r="Y248" s="8"/>
      <c r="AB248" s="8"/>
    </row>
    <row r="249" spans="25:28" x14ac:dyDescent="0.15">
      <c r="Y249" s="8"/>
      <c r="AB249" s="8"/>
    </row>
    <row r="250" spans="25:28" x14ac:dyDescent="0.15">
      <c r="Y250" s="8"/>
      <c r="AB250" s="8"/>
    </row>
    <row r="251" spans="25:28" x14ac:dyDescent="0.15">
      <c r="Y251" s="8"/>
      <c r="AB251" s="8"/>
    </row>
    <row r="252" spans="25:28" x14ac:dyDescent="0.15">
      <c r="Y252" s="8"/>
      <c r="AB252" s="8"/>
    </row>
    <row r="253" spans="25:28" x14ac:dyDescent="0.15">
      <c r="Y253" s="8"/>
      <c r="AB253" s="8"/>
    </row>
    <row r="254" spans="25:28" x14ac:dyDescent="0.15">
      <c r="Y254" s="8"/>
      <c r="AB254" s="8"/>
    </row>
    <row r="255" spans="25:28" x14ac:dyDescent="0.15">
      <c r="Y255" s="8"/>
      <c r="AB255" s="8"/>
    </row>
    <row r="256" spans="25:28" x14ac:dyDescent="0.15">
      <c r="Y256" s="8"/>
      <c r="AB256" s="8"/>
    </row>
    <row r="257" spans="25:28" x14ac:dyDescent="0.15">
      <c r="Y257" s="8"/>
      <c r="AB257" s="8"/>
    </row>
    <row r="258" spans="25:28" x14ac:dyDescent="0.15">
      <c r="Y258" s="8"/>
      <c r="AB258" s="8"/>
    </row>
    <row r="259" spans="25:28" x14ac:dyDescent="0.15">
      <c r="Y259" s="8"/>
      <c r="AB259" s="8"/>
    </row>
    <row r="260" spans="25:28" x14ac:dyDescent="0.15">
      <c r="Y260" s="8"/>
      <c r="AB260" s="8"/>
    </row>
    <row r="261" spans="25:28" x14ac:dyDescent="0.15">
      <c r="Y261" s="8"/>
      <c r="AB261" s="8"/>
    </row>
    <row r="262" spans="25:28" x14ac:dyDescent="0.15">
      <c r="Y262" s="8"/>
      <c r="AB262" s="8"/>
    </row>
    <row r="263" spans="25:28" x14ac:dyDescent="0.15">
      <c r="Y263" s="8"/>
      <c r="AB263" s="8"/>
    </row>
    <row r="264" spans="25:28" x14ac:dyDescent="0.15">
      <c r="Y264" s="8"/>
      <c r="AB264" s="8"/>
    </row>
    <row r="265" spans="25:28" x14ac:dyDescent="0.15">
      <c r="Y265" s="8"/>
      <c r="AB265" s="8"/>
    </row>
    <row r="266" spans="25:28" x14ac:dyDescent="0.15">
      <c r="Y266" s="8"/>
      <c r="AB266" s="8"/>
    </row>
    <row r="267" spans="25:28" x14ac:dyDescent="0.15">
      <c r="Y267" s="8"/>
      <c r="AB267" s="8"/>
    </row>
    <row r="268" spans="25:28" x14ac:dyDescent="0.15">
      <c r="Y268" s="8"/>
      <c r="AB268" s="8"/>
    </row>
    <row r="269" spans="25:28" x14ac:dyDescent="0.15">
      <c r="Y269" s="8"/>
      <c r="AB269" s="8"/>
    </row>
    <row r="270" spans="25:28" x14ac:dyDescent="0.15">
      <c r="Y270" s="8"/>
      <c r="AB270" s="8"/>
    </row>
    <row r="271" spans="25:28" x14ac:dyDescent="0.15">
      <c r="Y271" s="8"/>
      <c r="AB271" s="8"/>
    </row>
    <row r="272" spans="25:28" x14ac:dyDescent="0.15">
      <c r="Y272" s="8"/>
      <c r="AB272" s="8"/>
    </row>
    <row r="273" spans="25:28" x14ac:dyDescent="0.15">
      <c r="Y273" s="8"/>
      <c r="AB273" s="8"/>
    </row>
    <row r="274" spans="25:28" x14ac:dyDescent="0.15">
      <c r="Y274" s="8"/>
      <c r="AB274" s="8"/>
    </row>
    <row r="275" spans="25:28" x14ac:dyDescent="0.15">
      <c r="Y275" s="8"/>
      <c r="AB275" s="8"/>
    </row>
    <row r="276" spans="25:28" x14ac:dyDescent="0.15">
      <c r="Y276" s="8"/>
      <c r="AB276" s="8"/>
    </row>
    <row r="277" spans="25:28" x14ac:dyDescent="0.15">
      <c r="Y277" s="8"/>
      <c r="AB277" s="8"/>
    </row>
    <row r="278" spans="25:28" x14ac:dyDescent="0.15">
      <c r="Y278" s="8"/>
      <c r="AB278" s="8"/>
    </row>
    <row r="279" spans="25:28" x14ac:dyDescent="0.15">
      <c r="Y279" s="8"/>
      <c r="AB279" s="8"/>
    </row>
    <row r="280" spans="25:28" x14ac:dyDescent="0.15">
      <c r="Y280" s="8"/>
      <c r="AB280" s="8"/>
    </row>
    <row r="281" spans="25:28" x14ac:dyDescent="0.15">
      <c r="Y281" s="8"/>
      <c r="AB281" s="8"/>
    </row>
    <row r="282" spans="25:28" x14ac:dyDescent="0.15">
      <c r="Y282" s="8"/>
      <c r="AB282" s="8"/>
    </row>
    <row r="283" spans="25:28" x14ac:dyDescent="0.15">
      <c r="Y283" s="8"/>
      <c r="AB283" s="8"/>
    </row>
    <row r="284" spans="25:28" x14ac:dyDescent="0.15">
      <c r="Y284" s="8"/>
      <c r="AB284" s="8"/>
    </row>
    <row r="285" spans="25:28" x14ac:dyDescent="0.15">
      <c r="Y285" s="8"/>
      <c r="AB285" s="8"/>
    </row>
    <row r="286" spans="25:28" x14ac:dyDescent="0.15">
      <c r="Y286" s="8"/>
      <c r="AB286" s="8"/>
    </row>
    <row r="287" spans="25:28" x14ac:dyDescent="0.15">
      <c r="Y287" s="8"/>
      <c r="AB287" s="8"/>
    </row>
    <row r="288" spans="25:28" x14ac:dyDescent="0.15">
      <c r="Y288" s="8"/>
      <c r="AB288" s="8"/>
    </row>
    <row r="289" spans="25:28" x14ac:dyDescent="0.15">
      <c r="Y289" s="8"/>
      <c r="AB289" s="8"/>
    </row>
    <row r="290" spans="25:28" x14ac:dyDescent="0.15">
      <c r="Y290" s="8"/>
      <c r="AB290" s="8"/>
    </row>
    <row r="291" spans="25:28" x14ac:dyDescent="0.15">
      <c r="Y291" s="8"/>
      <c r="AB291" s="8"/>
    </row>
    <row r="292" spans="25:28" x14ac:dyDescent="0.15">
      <c r="Y292" s="8"/>
      <c r="AB292" s="8"/>
    </row>
    <row r="293" spans="25:28" x14ac:dyDescent="0.15">
      <c r="Y293" s="8"/>
      <c r="AB293" s="8"/>
    </row>
    <row r="294" spans="25:28" x14ac:dyDescent="0.15">
      <c r="Y294" s="8"/>
      <c r="AB294" s="8"/>
    </row>
    <row r="295" spans="25:28" x14ac:dyDescent="0.15">
      <c r="Y295" s="8"/>
      <c r="AB295" s="8"/>
    </row>
    <row r="296" spans="25:28" x14ac:dyDescent="0.15">
      <c r="Y296" s="8"/>
      <c r="AB296" s="8"/>
    </row>
    <row r="297" spans="25:28" x14ac:dyDescent="0.15">
      <c r="Y297" s="8"/>
      <c r="AB297" s="8"/>
    </row>
    <row r="298" spans="25:28" x14ac:dyDescent="0.15">
      <c r="Y298" s="8"/>
      <c r="AB298" s="8"/>
    </row>
    <row r="299" spans="25:28" x14ac:dyDescent="0.15">
      <c r="Y299" s="8"/>
      <c r="AB299" s="8"/>
    </row>
    <row r="300" spans="25:28" x14ac:dyDescent="0.15">
      <c r="Y300" s="8"/>
      <c r="AB300" s="8"/>
    </row>
    <row r="301" spans="25:28" x14ac:dyDescent="0.15">
      <c r="Y301" s="8"/>
      <c r="AB301" s="8"/>
    </row>
    <row r="302" spans="25:28" x14ac:dyDescent="0.15">
      <c r="Y302" s="8"/>
      <c r="AB302" s="8"/>
    </row>
    <row r="303" spans="25:28" x14ac:dyDescent="0.15">
      <c r="Y303" s="8"/>
      <c r="AB303" s="8"/>
    </row>
    <row r="304" spans="25:28" x14ac:dyDescent="0.15">
      <c r="Y304" s="8"/>
      <c r="AB304" s="8"/>
    </row>
    <row r="305" spans="25:28" x14ac:dyDescent="0.15">
      <c r="Y305" s="8"/>
      <c r="AB305" s="8"/>
    </row>
    <row r="306" spans="25:28" x14ac:dyDescent="0.15">
      <c r="Y306" s="8"/>
      <c r="AB306" s="8"/>
    </row>
    <row r="307" spans="25:28" x14ac:dyDescent="0.15">
      <c r="Y307" s="8"/>
      <c r="AB307" s="8"/>
    </row>
    <row r="308" spans="25:28" x14ac:dyDescent="0.15">
      <c r="Y308" s="8"/>
      <c r="AB308" s="8"/>
    </row>
    <row r="309" spans="25:28" x14ac:dyDescent="0.15">
      <c r="Y309" s="8"/>
      <c r="AB309" s="8"/>
    </row>
    <row r="310" spans="25:28" x14ac:dyDescent="0.15">
      <c r="Y310" s="8"/>
      <c r="AB310" s="8"/>
    </row>
    <row r="311" spans="25:28" x14ac:dyDescent="0.15">
      <c r="Y311" s="8"/>
      <c r="AB311" s="8"/>
    </row>
    <row r="312" spans="25:28" x14ac:dyDescent="0.15">
      <c r="Y312" s="8"/>
      <c r="AB312" s="8"/>
    </row>
    <row r="313" spans="25:28" x14ac:dyDescent="0.15">
      <c r="Y313" s="8"/>
      <c r="AB313" s="8"/>
    </row>
    <row r="314" spans="25:28" x14ac:dyDescent="0.15">
      <c r="Y314" s="8"/>
      <c r="AB314" s="8"/>
    </row>
    <row r="315" spans="25:28" x14ac:dyDescent="0.15">
      <c r="Y315" s="8"/>
      <c r="AB315" s="8"/>
    </row>
    <row r="316" spans="25:28" x14ac:dyDescent="0.15">
      <c r="Y316" s="8"/>
      <c r="AB316" s="8"/>
    </row>
    <row r="317" spans="25:28" x14ac:dyDescent="0.15">
      <c r="Y317" s="8"/>
      <c r="AB317" s="8"/>
    </row>
    <row r="318" spans="25:28" x14ac:dyDescent="0.15">
      <c r="Y318" s="8"/>
      <c r="AB318" s="8"/>
    </row>
    <row r="319" spans="25:28" x14ac:dyDescent="0.15">
      <c r="Y319" s="8"/>
      <c r="AB319" s="8"/>
    </row>
    <row r="320" spans="25:28" x14ac:dyDescent="0.15">
      <c r="Y320" s="8"/>
      <c r="AB320" s="8"/>
    </row>
    <row r="321" spans="25:28" x14ac:dyDescent="0.15">
      <c r="Y321" s="8"/>
      <c r="AB321" s="8"/>
    </row>
    <row r="322" spans="25:28" x14ac:dyDescent="0.15">
      <c r="Y322" s="8"/>
      <c r="AB322" s="8"/>
    </row>
    <row r="323" spans="25:28" x14ac:dyDescent="0.15">
      <c r="Y323" s="8"/>
      <c r="AB323" s="8"/>
    </row>
    <row r="324" spans="25:28" x14ac:dyDescent="0.15">
      <c r="Y324" s="8"/>
      <c r="AB324" s="8"/>
    </row>
    <row r="325" spans="25:28" x14ac:dyDescent="0.15">
      <c r="Y325" s="8"/>
      <c r="AB325" s="8"/>
    </row>
    <row r="326" spans="25:28" x14ac:dyDescent="0.15">
      <c r="Y326" s="8"/>
      <c r="AB326" s="8"/>
    </row>
    <row r="327" spans="25:28" x14ac:dyDescent="0.15">
      <c r="Y327" s="8"/>
      <c r="AB327" s="8"/>
    </row>
    <row r="328" spans="25:28" x14ac:dyDescent="0.15">
      <c r="Y328" s="8"/>
      <c r="AB328" s="8"/>
    </row>
    <row r="329" spans="25:28" x14ac:dyDescent="0.15">
      <c r="Y329" s="8"/>
      <c r="AB329" s="8"/>
    </row>
    <row r="330" spans="25:28" x14ac:dyDescent="0.15">
      <c r="Y330" s="8"/>
      <c r="AB330" s="8"/>
    </row>
    <row r="331" spans="25:28" x14ac:dyDescent="0.15">
      <c r="Y331" s="8"/>
      <c r="AB331" s="8"/>
    </row>
    <row r="332" spans="25:28" x14ac:dyDescent="0.15">
      <c r="Y332" s="8"/>
      <c r="AB332" s="8"/>
    </row>
    <row r="333" spans="25:28" x14ac:dyDescent="0.15">
      <c r="Y333" s="8"/>
      <c r="AB333" s="8"/>
    </row>
    <row r="334" spans="25:28" x14ac:dyDescent="0.15">
      <c r="Y334" s="8"/>
      <c r="AB334" s="8"/>
    </row>
    <row r="335" spans="25:28" x14ac:dyDescent="0.15">
      <c r="Y335" s="8"/>
      <c r="AB335" s="8"/>
    </row>
    <row r="336" spans="25:28" x14ac:dyDescent="0.15">
      <c r="Y336" s="8"/>
      <c r="AB336" s="8"/>
    </row>
    <row r="337" spans="25:28" x14ac:dyDescent="0.15">
      <c r="Y337" s="8"/>
      <c r="AB337" s="8"/>
    </row>
    <row r="338" spans="25:28" x14ac:dyDescent="0.15">
      <c r="Y338" s="8"/>
      <c r="AB338" s="8"/>
    </row>
    <row r="339" spans="25:28" x14ac:dyDescent="0.15">
      <c r="Y339" s="8"/>
      <c r="AB339" s="8"/>
    </row>
    <row r="340" spans="25:28" x14ac:dyDescent="0.15">
      <c r="Y340" s="8"/>
      <c r="AB340" s="8"/>
    </row>
    <row r="341" spans="25:28" x14ac:dyDescent="0.15">
      <c r="Y341" s="8"/>
      <c r="AB341" s="8"/>
    </row>
    <row r="342" spans="25:28" x14ac:dyDescent="0.15">
      <c r="Y342" s="8"/>
      <c r="AB342" s="8"/>
    </row>
    <row r="343" spans="25:28" x14ac:dyDescent="0.15">
      <c r="Y343" s="8"/>
      <c r="AB343" s="8"/>
    </row>
    <row r="344" spans="25:28" x14ac:dyDescent="0.15">
      <c r="Y344" s="8"/>
      <c r="AB344" s="8"/>
    </row>
    <row r="345" spans="25:28" x14ac:dyDescent="0.15">
      <c r="Y345" s="8"/>
      <c r="AB345" s="8"/>
    </row>
    <row r="346" spans="25:28" x14ac:dyDescent="0.15">
      <c r="Y346" s="8"/>
      <c r="AB346" s="8"/>
    </row>
    <row r="347" spans="25:28" x14ac:dyDescent="0.15">
      <c r="Y347" s="8"/>
      <c r="AB347" s="8"/>
    </row>
    <row r="348" spans="25:28" x14ac:dyDescent="0.15">
      <c r="Y348" s="8"/>
      <c r="AB348" s="8"/>
    </row>
    <row r="349" spans="25:28" x14ac:dyDescent="0.15">
      <c r="Y349" s="8"/>
      <c r="AB349" s="8"/>
    </row>
    <row r="350" spans="25:28" x14ac:dyDescent="0.15">
      <c r="Y350" s="8"/>
      <c r="AB350" s="8"/>
    </row>
    <row r="351" spans="25:28" x14ac:dyDescent="0.15">
      <c r="Y351" s="8"/>
      <c r="AB351" s="8"/>
    </row>
    <row r="352" spans="25:28" x14ac:dyDescent="0.15">
      <c r="Y352" s="8"/>
      <c r="AB352" s="8"/>
    </row>
    <row r="353" spans="25:28" x14ac:dyDescent="0.15">
      <c r="Y353" s="8"/>
      <c r="AB353" s="8"/>
    </row>
    <row r="354" spans="25:28" x14ac:dyDescent="0.15">
      <c r="Y354" s="8"/>
      <c r="AB354" s="8"/>
    </row>
    <row r="355" spans="25:28" x14ac:dyDescent="0.15">
      <c r="Y355" s="8"/>
      <c r="AB355" s="8"/>
    </row>
    <row r="356" spans="25:28" x14ac:dyDescent="0.15">
      <c r="Y356" s="8"/>
      <c r="AB356" s="8"/>
    </row>
    <row r="357" spans="25:28" x14ac:dyDescent="0.15">
      <c r="Y357" s="8"/>
      <c r="AB357" s="8"/>
    </row>
    <row r="358" spans="25:28" x14ac:dyDescent="0.15">
      <c r="Y358" s="8"/>
      <c r="AB358" s="8"/>
    </row>
    <row r="359" spans="25:28" x14ac:dyDescent="0.15">
      <c r="Y359" s="8"/>
      <c r="AB359" s="8"/>
    </row>
    <row r="360" spans="25:28" x14ac:dyDescent="0.15">
      <c r="Y360" s="8"/>
      <c r="AB360" s="8"/>
    </row>
    <row r="361" spans="25:28" x14ac:dyDescent="0.15">
      <c r="Y361" s="8"/>
      <c r="AB361" s="8"/>
    </row>
    <row r="362" spans="25:28" x14ac:dyDescent="0.15">
      <c r="Y362" s="8"/>
      <c r="AB362" s="8"/>
    </row>
    <row r="363" spans="25:28" x14ac:dyDescent="0.15">
      <c r="Y363" s="8"/>
      <c r="AB363" s="8"/>
    </row>
    <row r="364" spans="25:28" x14ac:dyDescent="0.15">
      <c r="Y364" s="8"/>
      <c r="AB364" s="8"/>
    </row>
    <row r="365" spans="25:28" x14ac:dyDescent="0.15">
      <c r="Y365" s="8"/>
      <c r="AB365" s="8"/>
    </row>
    <row r="366" spans="25:28" x14ac:dyDescent="0.15">
      <c r="Y366" s="8"/>
      <c r="AB366" s="8"/>
    </row>
    <row r="367" spans="25:28" x14ac:dyDescent="0.15">
      <c r="Y367" s="8"/>
      <c r="AB367" s="8"/>
    </row>
    <row r="368" spans="25:28" x14ac:dyDescent="0.15">
      <c r="Y368" s="8"/>
      <c r="AB368" s="8"/>
    </row>
    <row r="369" spans="25:28" x14ac:dyDescent="0.15">
      <c r="Y369" s="8"/>
      <c r="AB369" s="8"/>
    </row>
    <row r="370" spans="25:28" x14ac:dyDescent="0.15">
      <c r="Y370" s="8"/>
      <c r="AB370" s="8"/>
    </row>
    <row r="371" spans="25:28" x14ac:dyDescent="0.15">
      <c r="Y371" s="8"/>
      <c r="AB371" s="8"/>
    </row>
    <row r="372" spans="25:28" x14ac:dyDescent="0.15">
      <c r="Y372" s="8"/>
      <c r="AB372" s="8"/>
    </row>
    <row r="373" spans="25:28" x14ac:dyDescent="0.15">
      <c r="Y373" s="8"/>
      <c r="AB373" s="8"/>
    </row>
    <row r="374" spans="25:28" x14ac:dyDescent="0.15">
      <c r="Y374" s="8"/>
      <c r="AB374" s="8"/>
    </row>
    <row r="375" spans="25:28" x14ac:dyDescent="0.15">
      <c r="Y375" s="8"/>
      <c r="AB375" s="8"/>
    </row>
    <row r="376" spans="25:28" x14ac:dyDescent="0.15">
      <c r="Y376" s="8"/>
      <c r="AB376" s="8"/>
    </row>
    <row r="377" spans="25:28" x14ac:dyDescent="0.15">
      <c r="Y377" s="8"/>
      <c r="AB377" s="8"/>
    </row>
    <row r="378" spans="25:28" x14ac:dyDescent="0.15">
      <c r="Y378" s="8"/>
      <c r="AB378" s="8"/>
    </row>
    <row r="379" spans="25:28" x14ac:dyDescent="0.15">
      <c r="Y379" s="8"/>
      <c r="AB379" s="8"/>
    </row>
    <row r="380" spans="25:28" x14ac:dyDescent="0.15">
      <c r="Y380" s="8"/>
      <c r="AB380" s="8"/>
    </row>
    <row r="381" spans="25:28" x14ac:dyDescent="0.15">
      <c r="Y381" s="8"/>
      <c r="AB381" s="8"/>
    </row>
    <row r="382" spans="25:28" x14ac:dyDescent="0.15">
      <c r="Y382" s="8"/>
      <c r="AB382" s="8"/>
    </row>
    <row r="383" spans="25:28" x14ac:dyDescent="0.15">
      <c r="Y383" s="8"/>
      <c r="AB383" s="8"/>
    </row>
    <row r="384" spans="25:28" x14ac:dyDescent="0.15">
      <c r="AB384" s="8"/>
    </row>
    <row r="385" spans="28:28" x14ac:dyDescent="0.15">
      <c r="AB385" s="8"/>
    </row>
    <row r="386" spans="28:28" x14ac:dyDescent="0.15">
      <c r="AB386" s="8"/>
    </row>
    <row r="387" spans="28:28" x14ac:dyDescent="0.15">
      <c r="AB387" s="8"/>
    </row>
    <row r="388" spans="28:28" x14ac:dyDescent="0.15">
      <c r="AB388" s="8"/>
    </row>
    <row r="389" spans="28:28" x14ac:dyDescent="0.15">
      <c r="AB389" s="8"/>
    </row>
    <row r="390" spans="28:28" x14ac:dyDescent="0.15">
      <c r="AB390" s="8"/>
    </row>
    <row r="391" spans="28:28" x14ac:dyDescent="0.15">
      <c r="AB391" s="8"/>
    </row>
    <row r="392" spans="28:28" x14ac:dyDescent="0.15">
      <c r="AB392" s="8"/>
    </row>
    <row r="393" spans="28:28" x14ac:dyDescent="0.15">
      <c r="AB393" s="8"/>
    </row>
    <row r="394" spans="28:28" x14ac:dyDescent="0.15">
      <c r="AB394" s="8"/>
    </row>
    <row r="395" spans="28:28" x14ac:dyDescent="0.15">
      <c r="AB395" s="8"/>
    </row>
    <row r="396" spans="28:28" x14ac:dyDescent="0.15">
      <c r="AB396" s="8"/>
    </row>
    <row r="397" spans="28:28" x14ac:dyDescent="0.15">
      <c r="AB397" s="8"/>
    </row>
    <row r="398" spans="28:28" x14ac:dyDescent="0.15">
      <c r="AB398" s="8"/>
    </row>
    <row r="399" spans="28:28" x14ac:dyDescent="0.15">
      <c r="AB399" s="8"/>
    </row>
    <row r="400" spans="28:28" x14ac:dyDescent="0.15">
      <c r="AB400" s="8"/>
    </row>
    <row r="401" spans="28:28" x14ac:dyDescent="0.15">
      <c r="AB401" s="8"/>
    </row>
    <row r="402" spans="28:28" x14ac:dyDescent="0.15">
      <c r="AB402" s="8"/>
    </row>
    <row r="403" spans="28:28" x14ac:dyDescent="0.15">
      <c r="AB403" s="8"/>
    </row>
    <row r="404" spans="28:28" x14ac:dyDescent="0.15">
      <c r="AB404" s="8"/>
    </row>
    <row r="405" spans="28:28" x14ac:dyDescent="0.15">
      <c r="AB405" s="8"/>
    </row>
    <row r="406" spans="28:28" x14ac:dyDescent="0.15">
      <c r="AB406" s="8"/>
    </row>
    <row r="407" spans="28:28" x14ac:dyDescent="0.15">
      <c r="AB407" s="8"/>
    </row>
    <row r="408" spans="28:28" x14ac:dyDescent="0.15">
      <c r="AB408" s="8"/>
    </row>
    <row r="409" spans="28:28" x14ac:dyDescent="0.15">
      <c r="AB409" s="8"/>
    </row>
    <row r="410" spans="28:28" x14ac:dyDescent="0.15">
      <c r="AB410" s="8"/>
    </row>
    <row r="411" spans="28:28" x14ac:dyDescent="0.15">
      <c r="AB411" s="8"/>
    </row>
    <row r="412" spans="28:28" x14ac:dyDescent="0.15">
      <c r="AB412" s="8"/>
    </row>
    <row r="413" spans="28:28" x14ac:dyDescent="0.15">
      <c r="AB413" s="8"/>
    </row>
    <row r="414" spans="28:28" x14ac:dyDescent="0.15">
      <c r="AB414" s="8"/>
    </row>
    <row r="415" spans="28:28" x14ac:dyDescent="0.15">
      <c r="AB415" s="8"/>
    </row>
    <row r="416" spans="28:28" x14ac:dyDescent="0.15">
      <c r="AB416" s="8"/>
    </row>
    <row r="417" spans="28:28" x14ac:dyDescent="0.15">
      <c r="AB417" s="8"/>
    </row>
    <row r="418" spans="28:28" x14ac:dyDescent="0.15">
      <c r="AB418" s="8"/>
    </row>
    <row r="419" spans="28:28" x14ac:dyDescent="0.15">
      <c r="AB419" s="8"/>
    </row>
    <row r="420" spans="28:28" x14ac:dyDescent="0.15">
      <c r="AB420" s="8"/>
    </row>
    <row r="421" spans="28:28" x14ac:dyDescent="0.15">
      <c r="AB421" s="8"/>
    </row>
    <row r="422" spans="28:28" x14ac:dyDescent="0.15">
      <c r="AB422" s="8"/>
    </row>
    <row r="423" spans="28:28" x14ac:dyDescent="0.15">
      <c r="AB423" s="8"/>
    </row>
    <row r="424" spans="28:28" x14ac:dyDescent="0.15">
      <c r="AB424" s="8"/>
    </row>
    <row r="425" spans="28:28" x14ac:dyDescent="0.15">
      <c r="AB425" s="8"/>
    </row>
    <row r="426" spans="28:28" x14ac:dyDescent="0.15">
      <c r="AB426" s="8"/>
    </row>
    <row r="427" spans="28:28" x14ac:dyDescent="0.15">
      <c r="AB427" s="8"/>
    </row>
    <row r="428" spans="28:28" x14ac:dyDescent="0.15">
      <c r="AB428" s="8"/>
    </row>
    <row r="429" spans="28:28" x14ac:dyDescent="0.15">
      <c r="AB429" s="8"/>
    </row>
    <row r="430" spans="28:28" x14ac:dyDescent="0.15">
      <c r="AB430" s="8"/>
    </row>
    <row r="431" spans="28:28" x14ac:dyDescent="0.15">
      <c r="AB431" s="8"/>
    </row>
    <row r="432" spans="28:28" x14ac:dyDescent="0.15">
      <c r="AB432" s="8"/>
    </row>
    <row r="433" spans="28:28" x14ac:dyDescent="0.15">
      <c r="AB433" s="8"/>
    </row>
    <row r="434" spans="28:28" x14ac:dyDescent="0.15">
      <c r="AB434" s="8"/>
    </row>
    <row r="435" spans="28:28" x14ac:dyDescent="0.15">
      <c r="AB435" s="8"/>
    </row>
    <row r="436" spans="28:28" x14ac:dyDescent="0.15">
      <c r="AB436" s="8"/>
    </row>
    <row r="437" spans="28:28" x14ac:dyDescent="0.15">
      <c r="AB437" s="8"/>
    </row>
    <row r="438" spans="28:28" x14ac:dyDescent="0.15">
      <c r="AB438" s="8"/>
    </row>
    <row r="439" spans="28:28" x14ac:dyDescent="0.15">
      <c r="AB439" s="8"/>
    </row>
    <row r="440" spans="28:28" x14ac:dyDescent="0.15">
      <c r="AB440" s="8"/>
    </row>
    <row r="441" spans="28:28" x14ac:dyDescent="0.15">
      <c r="AB441" s="8"/>
    </row>
    <row r="442" spans="28:28" x14ac:dyDescent="0.15">
      <c r="AB442" s="8"/>
    </row>
    <row r="443" spans="28:28" x14ac:dyDescent="0.15">
      <c r="AB443" s="8"/>
    </row>
    <row r="444" spans="28:28" x14ac:dyDescent="0.15">
      <c r="AB444" s="8"/>
    </row>
    <row r="445" spans="28:28" x14ac:dyDescent="0.15">
      <c r="AB445" s="8"/>
    </row>
    <row r="446" spans="28:28" x14ac:dyDescent="0.15">
      <c r="AB446" s="8"/>
    </row>
    <row r="447" spans="28:28" x14ac:dyDescent="0.15">
      <c r="AB447" s="8"/>
    </row>
    <row r="448" spans="28:28" x14ac:dyDescent="0.15">
      <c r="AB448" s="8"/>
    </row>
    <row r="449" spans="28:28" x14ac:dyDescent="0.15">
      <c r="AB449" s="8"/>
    </row>
    <row r="450" spans="28:28" x14ac:dyDescent="0.15">
      <c r="AB450" s="8"/>
    </row>
    <row r="451" spans="28:28" x14ac:dyDescent="0.15">
      <c r="AB451" s="8"/>
    </row>
    <row r="452" spans="28:28" x14ac:dyDescent="0.15">
      <c r="AB452" s="8"/>
    </row>
    <row r="453" spans="28:28" x14ac:dyDescent="0.15">
      <c r="AB453" s="8"/>
    </row>
    <row r="454" spans="28:28" x14ac:dyDescent="0.15">
      <c r="AB454" s="8"/>
    </row>
    <row r="455" spans="28:28" x14ac:dyDescent="0.15">
      <c r="AB455" s="8"/>
    </row>
    <row r="456" spans="28:28" x14ac:dyDescent="0.15">
      <c r="AB456" s="8"/>
    </row>
    <row r="457" spans="28:28" x14ac:dyDescent="0.15">
      <c r="AB457" s="8"/>
    </row>
    <row r="458" spans="28:28" x14ac:dyDescent="0.15">
      <c r="AB458" s="8"/>
    </row>
    <row r="459" spans="28:28" x14ac:dyDescent="0.15">
      <c r="AB459" s="8"/>
    </row>
    <row r="460" spans="28:28" x14ac:dyDescent="0.15">
      <c r="AB460" s="8"/>
    </row>
    <row r="461" spans="28:28" x14ac:dyDescent="0.15">
      <c r="AB461" s="8"/>
    </row>
    <row r="462" spans="28:28" x14ac:dyDescent="0.15">
      <c r="AB462" s="8"/>
    </row>
    <row r="463" spans="28:28" x14ac:dyDescent="0.15">
      <c r="AB463" s="8"/>
    </row>
    <row r="464" spans="28:28" x14ac:dyDescent="0.15">
      <c r="AB464" s="8"/>
    </row>
    <row r="465" spans="28:28" x14ac:dyDescent="0.15">
      <c r="AB465" s="8"/>
    </row>
    <row r="466" spans="28:28" x14ac:dyDescent="0.15">
      <c r="AB466" s="8"/>
    </row>
    <row r="467" spans="28:28" x14ac:dyDescent="0.15">
      <c r="AB467" s="8"/>
    </row>
    <row r="468" spans="28:28" x14ac:dyDescent="0.15">
      <c r="AB468" s="8"/>
    </row>
    <row r="469" spans="28:28" x14ac:dyDescent="0.15">
      <c r="AB469" s="8"/>
    </row>
    <row r="470" spans="28:28" x14ac:dyDescent="0.15">
      <c r="AB470" s="8"/>
    </row>
    <row r="471" spans="28:28" x14ac:dyDescent="0.15">
      <c r="AB471" s="8"/>
    </row>
    <row r="472" spans="28:28" x14ac:dyDescent="0.15">
      <c r="AB472" s="8"/>
    </row>
    <row r="473" spans="28:28" x14ac:dyDescent="0.15">
      <c r="AB473" s="8"/>
    </row>
    <row r="474" spans="28:28" x14ac:dyDescent="0.15">
      <c r="AB474" s="8"/>
    </row>
    <row r="475" spans="28:28" x14ac:dyDescent="0.15">
      <c r="AB475" s="8"/>
    </row>
    <row r="476" spans="28:28" x14ac:dyDescent="0.15">
      <c r="AB476" s="8"/>
    </row>
    <row r="477" spans="28:28" x14ac:dyDescent="0.15">
      <c r="AB477" s="8"/>
    </row>
    <row r="478" spans="28:28" x14ac:dyDescent="0.15">
      <c r="AB478" s="8"/>
    </row>
    <row r="479" spans="28:28" x14ac:dyDescent="0.15">
      <c r="AB479" s="8"/>
    </row>
    <row r="480" spans="28:28" x14ac:dyDescent="0.15">
      <c r="AB480" s="8"/>
    </row>
    <row r="481" spans="28:28" x14ac:dyDescent="0.15">
      <c r="AB481" s="8"/>
    </row>
    <row r="482" spans="28:28" x14ac:dyDescent="0.15">
      <c r="AB482" s="8"/>
    </row>
    <row r="483" spans="28:28" x14ac:dyDescent="0.15">
      <c r="AB483" s="8"/>
    </row>
    <row r="484" spans="28:28" x14ac:dyDescent="0.15">
      <c r="AB484" s="8"/>
    </row>
    <row r="485" spans="28:28" x14ac:dyDescent="0.15">
      <c r="AB485" s="8"/>
    </row>
    <row r="486" spans="28:28" x14ac:dyDescent="0.15">
      <c r="AB486" s="8"/>
    </row>
    <row r="487" spans="28:28" x14ac:dyDescent="0.15">
      <c r="AB487" s="8"/>
    </row>
    <row r="488" spans="28:28" x14ac:dyDescent="0.15">
      <c r="AB488" s="8"/>
    </row>
    <row r="489" spans="28:28" x14ac:dyDescent="0.15">
      <c r="AB489" s="8"/>
    </row>
    <row r="490" spans="28:28" x14ac:dyDescent="0.15">
      <c r="AB490" s="8"/>
    </row>
    <row r="491" spans="28:28" x14ac:dyDescent="0.15">
      <c r="AB491" s="8"/>
    </row>
    <row r="492" spans="28:28" x14ac:dyDescent="0.15">
      <c r="AB492" s="8"/>
    </row>
    <row r="493" spans="28:28" x14ac:dyDescent="0.15">
      <c r="AB493" s="8"/>
    </row>
    <row r="494" spans="28:28" x14ac:dyDescent="0.15">
      <c r="AB494" s="8"/>
    </row>
    <row r="495" spans="28:28" x14ac:dyDescent="0.15">
      <c r="AB495" s="8"/>
    </row>
    <row r="496" spans="28:28" x14ac:dyDescent="0.15">
      <c r="AB496" s="8"/>
    </row>
    <row r="497" spans="28:28" x14ac:dyDescent="0.15">
      <c r="AB497" s="8"/>
    </row>
    <row r="498" spans="28:28" x14ac:dyDescent="0.15">
      <c r="AB498" s="8"/>
    </row>
    <row r="499" spans="28:28" x14ac:dyDescent="0.15">
      <c r="AB499" s="8"/>
    </row>
    <row r="500" spans="28:28" x14ac:dyDescent="0.15">
      <c r="AB500" s="8"/>
    </row>
    <row r="501" spans="28:28" x14ac:dyDescent="0.15">
      <c r="AB501" s="8"/>
    </row>
    <row r="502" spans="28:28" x14ac:dyDescent="0.15">
      <c r="AB502" s="8"/>
    </row>
    <row r="503" spans="28:28" x14ac:dyDescent="0.15">
      <c r="AB503" s="8"/>
    </row>
    <row r="504" spans="28:28" x14ac:dyDescent="0.15">
      <c r="AB504" s="8"/>
    </row>
    <row r="505" spans="28:28" x14ac:dyDescent="0.15">
      <c r="AB505" s="8"/>
    </row>
    <row r="506" spans="28:28" x14ac:dyDescent="0.15">
      <c r="AB506" s="8"/>
    </row>
    <row r="507" spans="28:28" x14ac:dyDescent="0.15">
      <c r="AB507" s="8"/>
    </row>
    <row r="508" spans="28:28" x14ac:dyDescent="0.15">
      <c r="AB508" s="8"/>
    </row>
    <row r="509" spans="28:28" x14ac:dyDescent="0.15">
      <c r="AB509" s="8"/>
    </row>
    <row r="510" spans="28:28" x14ac:dyDescent="0.15">
      <c r="AB510" s="8"/>
    </row>
    <row r="511" spans="28:28" x14ac:dyDescent="0.15">
      <c r="AB511" s="8"/>
    </row>
    <row r="512" spans="28:28" x14ac:dyDescent="0.15">
      <c r="AB512" s="8"/>
    </row>
    <row r="513" spans="28:28" x14ac:dyDescent="0.15">
      <c r="AB513" s="8"/>
    </row>
    <row r="514" spans="28:28" x14ac:dyDescent="0.15">
      <c r="AB514" s="8"/>
    </row>
    <row r="515" spans="28:28" x14ac:dyDescent="0.15">
      <c r="AB515" s="8"/>
    </row>
    <row r="516" spans="28:28" x14ac:dyDescent="0.15">
      <c r="AB516" s="8"/>
    </row>
    <row r="517" spans="28:28" x14ac:dyDescent="0.15">
      <c r="AB517" s="8"/>
    </row>
    <row r="518" spans="28:28" x14ac:dyDescent="0.15">
      <c r="AB518" s="8"/>
    </row>
    <row r="519" spans="28:28" x14ac:dyDescent="0.15">
      <c r="AB519" s="8"/>
    </row>
    <row r="520" spans="28:28" x14ac:dyDescent="0.15">
      <c r="AB520" s="8"/>
    </row>
    <row r="521" spans="28:28" x14ac:dyDescent="0.15">
      <c r="AB521" s="8"/>
    </row>
    <row r="522" spans="28:28" x14ac:dyDescent="0.15">
      <c r="AB522" s="8"/>
    </row>
    <row r="523" spans="28:28" x14ac:dyDescent="0.15">
      <c r="AB523" s="8"/>
    </row>
    <row r="524" spans="28:28" x14ac:dyDescent="0.15">
      <c r="AB524" s="8"/>
    </row>
    <row r="525" spans="28:28" x14ac:dyDescent="0.15">
      <c r="AB525" s="8"/>
    </row>
    <row r="526" spans="28:28" x14ac:dyDescent="0.15">
      <c r="AB526" s="8"/>
    </row>
    <row r="527" spans="28:28" x14ac:dyDescent="0.15">
      <c r="AB527" s="8"/>
    </row>
    <row r="528" spans="28:28" x14ac:dyDescent="0.15">
      <c r="AB528" s="8"/>
    </row>
    <row r="529" spans="28:28" x14ac:dyDescent="0.15">
      <c r="AB529" s="8"/>
    </row>
    <row r="530" spans="28:28" x14ac:dyDescent="0.15">
      <c r="AB530" s="8"/>
    </row>
    <row r="531" spans="28:28" x14ac:dyDescent="0.15">
      <c r="AB531" s="8"/>
    </row>
    <row r="532" spans="28:28" x14ac:dyDescent="0.15">
      <c r="AB532" s="8"/>
    </row>
    <row r="533" spans="28:28" x14ac:dyDescent="0.15">
      <c r="AB533" s="8"/>
    </row>
    <row r="534" spans="28:28" x14ac:dyDescent="0.15">
      <c r="AB534" s="8"/>
    </row>
    <row r="535" spans="28:28" x14ac:dyDescent="0.15">
      <c r="AB535" s="8"/>
    </row>
    <row r="536" spans="28:28" x14ac:dyDescent="0.15">
      <c r="AB536" s="8"/>
    </row>
    <row r="537" spans="28:28" x14ac:dyDescent="0.15">
      <c r="AB537" s="8"/>
    </row>
    <row r="538" spans="28:28" x14ac:dyDescent="0.15">
      <c r="AB538" s="8"/>
    </row>
    <row r="539" spans="28:28" x14ac:dyDescent="0.15">
      <c r="AB539" s="8"/>
    </row>
    <row r="540" spans="28:28" x14ac:dyDescent="0.15">
      <c r="AB540" s="8"/>
    </row>
    <row r="541" spans="28:28" x14ac:dyDescent="0.15">
      <c r="AB541" s="8"/>
    </row>
    <row r="542" spans="28:28" x14ac:dyDescent="0.15">
      <c r="AB542" s="8"/>
    </row>
    <row r="543" spans="28:28" x14ac:dyDescent="0.15">
      <c r="AB543" s="8"/>
    </row>
    <row r="544" spans="28:28" x14ac:dyDescent="0.15">
      <c r="AB544" s="8"/>
    </row>
    <row r="545" spans="28:28" x14ac:dyDescent="0.15">
      <c r="AB545" s="8"/>
    </row>
    <row r="546" spans="28:28" x14ac:dyDescent="0.15">
      <c r="AB546" s="8"/>
    </row>
    <row r="547" spans="28:28" x14ac:dyDescent="0.15">
      <c r="AB547" s="8"/>
    </row>
    <row r="548" spans="28:28" x14ac:dyDescent="0.15">
      <c r="AB548" s="8"/>
    </row>
    <row r="549" spans="28:28" x14ac:dyDescent="0.15">
      <c r="AB549" s="8"/>
    </row>
    <row r="550" spans="28:28" x14ac:dyDescent="0.15">
      <c r="AB550" s="8"/>
    </row>
    <row r="551" spans="28:28" x14ac:dyDescent="0.15">
      <c r="AB551" s="8"/>
    </row>
    <row r="552" spans="28:28" x14ac:dyDescent="0.15">
      <c r="AB552" s="8"/>
    </row>
    <row r="553" spans="28:28" x14ac:dyDescent="0.15">
      <c r="AB553" s="8"/>
    </row>
    <row r="554" spans="28:28" x14ac:dyDescent="0.15">
      <c r="AB554" s="8"/>
    </row>
    <row r="555" spans="28:28" x14ac:dyDescent="0.15">
      <c r="AB555" s="8"/>
    </row>
    <row r="556" spans="28:28" x14ac:dyDescent="0.15">
      <c r="AB556" s="8"/>
    </row>
    <row r="557" spans="28:28" x14ac:dyDescent="0.15">
      <c r="AB557" s="8"/>
    </row>
    <row r="558" spans="28:28" x14ac:dyDescent="0.15">
      <c r="AB558" s="8"/>
    </row>
    <row r="559" spans="28:28" x14ac:dyDescent="0.15">
      <c r="AB559" s="8"/>
    </row>
    <row r="560" spans="28:28" x14ac:dyDescent="0.15">
      <c r="AB560" s="8"/>
    </row>
    <row r="561" spans="28:28" x14ac:dyDescent="0.15">
      <c r="AB561" s="8"/>
    </row>
    <row r="562" spans="28:28" x14ac:dyDescent="0.15">
      <c r="AB562" s="8"/>
    </row>
    <row r="563" spans="28:28" x14ac:dyDescent="0.15">
      <c r="AB563" s="8"/>
    </row>
    <row r="564" spans="28:28" x14ac:dyDescent="0.15">
      <c r="AB564" s="8"/>
    </row>
    <row r="565" spans="28:28" x14ac:dyDescent="0.15">
      <c r="AB565" s="8"/>
    </row>
    <row r="566" spans="28:28" x14ac:dyDescent="0.15">
      <c r="AB566" s="8"/>
    </row>
    <row r="567" spans="28:28" x14ac:dyDescent="0.15">
      <c r="AB567" s="8"/>
    </row>
    <row r="568" spans="28:28" x14ac:dyDescent="0.15">
      <c r="AB568" s="8"/>
    </row>
    <row r="569" spans="28:28" x14ac:dyDescent="0.15">
      <c r="AB569" s="8"/>
    </row>
    <row r="570" spans="28:28" x14ac:dyDescent="0.15">
      <c r="AB570" s="8"/>
    </row>
    <row r="571" spans="28:28" x14ac:dyDescent="0.15">
      <c r="AB571" s="8"/>
    </row>
    <row r="572" spans="28:28" x14ac:dyDescent="0.15">
      <c r="AB572" s="8"/>
    </row>
    <row r="573" spans="28:28" x14ac:dyDescent="0.15">
      <c r="AB573" s="8"/>
    </row>
    <row r="574" spans="28:28" x14ac:dyDescent="0.15">
      <c r="AB574" s="8"/>
    </row>
    <row r="575" spans="28:28" x14ac:dyDescent="0.15">
      <c r="AB575" s="8"/>
    </row>
    <row r="576" spans="28:28" x14ac:dyDescent="0.15">
      <c r="AB576" s="8"/>
    </row>
    <row r="577" spans="28:28" x14ac:dyDescent="0.15">
      <c r="AB577" s="8"/>
    </row>
    <row r="578" spans="28:28" x14ac:dyDescent="0.15">
      <c r="AB578" s="8"/>
    </row>
    <row r="579" spans="28:28" x14ac:dyDescent="0.15">
      <c r="AB579" s="8"/>
    </row>
    <row r="580" spans="28:28" x14ac:dyDescent="0.15">
      <c r="AB580" s="8"/>
    </row>
    <row r="581" spans="28:28" x14ac:dyDescent="0.15">
      <c r="AB581" s="8"/>
    </row>
    <row r="582" spans="28:28" x14ac:dyDescent="0.15">
      <c r="AB582" s="8"/>
    </row>
    <row r="583" spans="28:28" x14ac:dyDescent="0.15">
      <c r="AB583" s="8"/>
    </row>
    <row r="584" spans="28:28" x14ac:dyDescent="0.15">
      <c r="AB584" s="8"/>
    </row>
    <row r="585" spans="28:28" x14ac:dyDescent="0.15">
      <c r="AB585" s="8"/>
    </row>
    <row r="586" spans="28:28" x14ac:dyDescent="0.15">
      <c r="AB586" s="8"/>
    </row>
    <row r="587" spans="28:28" x14ac:dyDescent="0.15">
      <c r="AB587" s="8"/>
    </row>
    <row r="588" spans="28:28" x14ac:dyDescent="0.15">
      <c r="AB588" s="8"/>
    </row>
    <row r="589" spans="28:28" x14ac:dyDescent="0.15">
      <c r="AB589" s="8"/>
    </row>
    <row r="590" spans="28:28" x14ac:dyDescent="0.15">
      <c r="AB590" s="8"/>
    </row>
    <row r="591" spans="28:28" x14ac:dyDescent="0.15">
      <c r="AB591" s="8"/>
    </row>
    <row r="592" spans="28:28" x14ac:dyDescent="0.15">
      <c r="AB592" s="8"/>
    </row>
    <row r="593" spans="28:28" x14ac:dyDescent="0.15">
      <c r="AB593" s="8"/>
    </row>
    <row r="594" spans="28:28" x14ac:dyDescent="0.15">
      <c r="AB594" s="8"/>
    </row>
    <row r="595" spans="28:28" x14ac:dyDescent="0.15">
      <c r="AB595" s="8"/>
    </row>
    <row r="596" spans="28:28" x14ac:dyDescent="0.15">
      <c r="AB596" s="8"/>
    </row>
    <row r="597" spans="28:28" x14ac:dyDescent="0.15">
      <c r="AB597" s="8"/>
    </row>
    <row r="598" spans="28:28" x14ac:dyDescent="0.15">
      <c r="AB598" s="8"/>
    </row>
    <row r="599" spans="28:28" x14ac:dyDescent="0.15">
      <c r="AB599" s="8"/>
    </row>
    <row r="600" spans="28:28" x14ac:dyDescent="0.15">
      <c r="AB600" s="8"/>
    </row>
    <row r="601" spans="28:28" x14ac:dyDescent="0.15">
      <c r="AB601" s="8"/>
    </row>
    <row r="602" spans="28:28" x14ac:dyDescent="0.15">
      <c r="AB602" s="8"/>
    </row>
    <row r="603" spans="28:28" x14ac:dyDescent="0.15">
      <c r="AB603" s="8"/>
    </row>
    <row r="604" spans="28:28" x14ac:dyDescent="0.15">
      <c r="AB604" s="8"/>
    </row>
    <row r="605" spans="28:28" x14ac:dyDescent="0.15">
      <c r="AB605" s="8"/>
    </row>
    <row r="606" spans="28:28" x14ac:dyDescent="0.15">
      <c r="AB606" s="8"/>
    </row>
    <row r="607" spans="28:28" x14ac:dyDescent="0.15">
      <c r="AB607" s="8"/>
    </row>
    <row r="608" spans="28:28" x14ac:dyDescent="0.15">
      <c r="AB608" s="8"/>
    </row>
    <row r="609" spans="28:28" x14ac:dyDescent="0.15">
      <c r="AB609" s="8"/>
    </row>
    <row r="610" spans="28:28" x14ac:dyDescent="0.15">
      <c r="AB610" s="8"/>
    </row>
    <row r="611" spans="28:28" x14ac:dyDescent="0.15">
      <c r="AB611" s="8"/>
    </row>
    <row r="612" spans="28:28" x14ac:dyDescent="0.15">
      <c r="AB612" s="8"/>
    </row>
    <row r="613" spans="28:28" x14ac:dyDescent="0.15">
      <c r="AB613" s="8"/>
    </row>
    <row r="614" spans="28:28" x14ac:dyDescent="0.15">
      <c r="AB614" s="8"/>
    </row>
    <row r="615" spans="28:28" x14ac:dyDescent="0.15">
      <c r="AB615" s="8"/>
    </row>
    <row r="616" spans="28:28" x14ac:dyDescent="0.15">
      <c r="AB616" s="8"/>
    </row>
    <row r="617" spans="28:28" x14ac:dyDescent="0.15">
      <c r="AB617" s="8"/>
    </row>
    <row r="618" spans="28:28" x14ac:dyDescent="0.15">
      <c r="AB618" s="8"/>
    </row>
    <row r="619" spans="28:28" x14ac:dyDescent="0.15">
      <c r="AB619" s="8"/>
    </row>
    <row r="620" spans="28:28" x14ac:dyDescent="0.15">
      <c r="AB620" s="8"/>
    </row>
    <row r="621" spans="28:28" x14ac:dyDescent="0.15">
      <c r="AB621" s="8"/>
    </row>
    <row r="622" spans="28:28" x14ac:dyDescent="0.15">
      <c r="AB622" s="8"/>
    </row>
    <row r="623" spans="28:28" x14ac:dyDescent="0.15">
      <c r="AB623" s="8"/>
    </row>
    <row r="624" spans="28:28" x14ac:dyDescent="0.15">
      <c r="AB624" s="8"/>
    </row>
    <row r="625" spans="28:28" x14ac:dyDescent="0.15">
      <c r="AB625" s="8"/>
    </row>
    <row r="626" spans="28:28" x14ac:dyDescent="0.15">
      <c r="AB626" s="8"/>
    </row>
    <row r="627" spans="28:28" x14ac:dyDescent="0.15">
      <c r="AB627" s="8"/>
    </row>
    <row r="628" spans="28:28" x14ac:dyDescent="0.15">
      <c r="AB628" s="8"/>
    </row>
    <row r="629" spans="28:28" x14ac:dyDescent="0.15">
      <c r="AB629" s="8"/>
    </row>
    <row r="630" spans="28:28" x14ac:dyDescent="0.15">
      <c r="AB630" s="8"/>
    </row>
    <row r="631" spans="28:28" x14ac:dyDescent="0.15">
      <c r="AB631" s="8"/>
    </row>
    <row r="632" spans="28:28" x14ac:dyDescent="0.15">
      <c r="AB632" s="8"/>
    </row>
    <row r="633" spans="28:28" x14ac:dyDescent="0.15">
      <c r="AB633" s="8"/>
    </row>
    <row r="634" spans="28:28" x14ac:dyDescent="0.15">
      <c r="AB634" s="8"/>
    </row>
    <row r="635" spans="28:28" x14ac:dyDescent="0.15">
      <c r="AB635" s="8"/>
    </row>
    <row r="636" spans="28:28" x14ac:dyDescent="0.15">
      <c r="AB636" s="8"/>
    </row>
    <row r="637" spans="28:28" x14ac:dyDescent="0.15">
      <c r="AB637" s="8"/>
    </row>
    <row r="638" spans="28:28" x14ac:dyDescent="0.15">
      <c r="AB638" s="8"/>
    </row>
    <row r="639" spans="28:28" x14ac:dyDescent="0.15">
      <c r="AB639" s="8"/>
    </row>
    <row r="640" spans="28:28" x14ac:dyDescent="0.15">
      <c r="AB640" s="8"/>
    </row>
    <row r="641" spans="28:28" x14ac:dyDescent="0.15">
      <c r="AB641" s="8"/>
    </row>
    <row r="642" spans="28:28" x14ac:dyDescent="0.15">
      <c r="AB642" s="8"/>
    </row>
    <row r="643" spans="28:28" x14ac:dyDescent="0.15">
      <c r="AB643" s="8"/>
    </row>
    <row r="644" spans="28:28" x14ac:dyDescent="0.15">
      <c r="AB644" s="8"/>
    </row>
    <row r="645" spans="28:28" x14ac:dyDescent="0.15">
      <c r="AB645" s="8"/>
    </row>
    <row r="646" spans="28:28" x14ac:dyDescent="0.15">
      <c r="AB646" s="8"/>
    </row>
    <row r="647" spans="28:28" x14ac:dyDescent="0.15">
      <c r="AB647" s="8"/>
    </row>
    <row r="648" spans="28:28" x14ac:dyDescent="0.15">
      <c r="AB648" s="8"/>
    </row>
    <row r="649" spans="28:28" x14ac:dyDescent="0.15">
      <c r="AB649" s="8"/>
    </row>
    <row r="650" spans="28:28" x14ac:dyDescent="0.15">
      <c r="AB650" s="8"/>
    </row>
    <row r="651" spans="28:28" x14ac:dyDescent="0.15">
      <c r="AB651" s="8"/>
    </row>
    <row r="652" spans="28:28" x14ac:dyDescent="0.15">
      <c r="AB652" s="8"/>
    </row>
    <row r="653" spans="28:28" x14ac:dyDescent="0.15">
      <c r="AB653" s="8"/>
    </row>
    <row r="654" spans="28:28" x14ac:dyDescent="0.15">
      <c r="AB654" s="8"/>
    </row>
    <row r="655" spans="28:28" x14ac:dyDescent="0.15">
      <c r="AB655" s="8"/>
    </row>
    <row r="656" spans="28:28" x14ac:dyDescent="0.15">
      <c r="AB656" s="8"/>
    </row>
    <row r="657" spans="28:28" x14ac:dyDescent="0.15">
      <c r="AB657" s="8"/>
    </row>
    <row r="658" spans="28:28" x14ac:dyDescent="0.15">
      <c r="AB658" s="8"/>
    </row>
    <row r="659" spans="28:28" x14ac:dyDescent="0.15">
      <c r="AB659" s="8"/>
    </row>
    <row r="660" spans="28:28" x14ac:dyDescent="0.15">
      <c r="AB660" s="8"/>
    </row>
    <row r="661" spans="28:28" x14ac:dyDescent="0.15">
      <c r="AB661" s="8"/>
    </row>
    <row r="662" spans="28:28" x14ac:dyDescent="0.15">
      <c r="AB662" s="8"/>
    </row>
    <row r="663" spans="28:28" x14ac:dyDescent="0.15">
      <c r="AB663" s="8"/>
    </row>
    <row r="664" spans="28:28" x14ac:dyDescent="0.15">
      <c r="AB664" s="8"/>
    </row>
    <row r="665" spans="28:28" x14ac:dyDescent="0.15">
      <c r="AB665" s="8"/>
    </row>
    <row r="666" spans="28:28" x14ac:dyDescent="0.15">
      <c r="AB666" s="8"/>
    </row>
    <row r="667" spans="28:28" x14ac:dyDescent="0.15">
      <c r="AB667" s="8"/>
    </row>
    <row r="668" spans="28:28" x14ac:dyDescent="0.15">
      <c r="AB668" s="8"/>
    </row>
    <row r="669" spans="28:28" x14ac:dyDescent="0.15">
      <c r="AB669" s="8"/>
    </row>
    <row r="670" spans="28:28" x14ac:dyDescent="0.15">
      <c r="AB670" s="8"/>
    </row>
    <row r="671" spans="28:28" x14ac:dyDescent="0.15">
      <c r="AB671" s="8"/>
    </row>
    <row r="672" spans="28:28" x14ac:dyDescent="0.15">
      <c r="AB672" s="8"/>
    </row>
    <row r="673" spans="28:28" x14ac:dyDescent="0.15">
      <c r="AB673" s="8"/>
    </row>
    <row r="674" spans="28:28" x14ac:dyDescent="0.15">
      <c r="AB674" s="8"/>
    </row>
    <row r="675" spans="28:28" x14ac:dyDescent="0.15">
      <c r="AB675" s="8"/>
    </row>
    <row r="676" spans="28:28" x14ac:dyDescent="0.15">
      <c r="AB676" s="8"/>
    </row>
    <row r="677" spans="28:28" x14ac:dyDescent="0.15">
      <c r="AB677" s="8"/>
    </row>
    <row r="678" spans="28:28" x14ac:dyDescent="0.15">
      <c r="AB678" s="8"/>
    </row>
    <row r="679" spans="28:28" x14ac:dyDescent="0.15">
      <c r="AB679" s="8"/>
    </row>
    <row r="680" spans="28:28" x14ac:dyDescent="0.15">
      <c r="AB680" s="8"/>
    </row>
    <row r="681" spans="28:28" x14ac:dyDescent="0.15">
      <c r="AB681" s="8"/>
    </row>
    <row r="682" spans="28:28" x14ac:dyDescent="0.15">
      <c r="AB682" s="8"/>
    </row>
    <row r="683" spans="28:28" x14ac:dyDescent="0.15">
      <c r="AB683" s="8"/>
    </row>
    <row r="684" spans="28:28" x14ac:dyDescent="0.15">
      <c r="AB684" s="8"/>
    </row>
    <row r="685" spans="28:28" x14ac:dyDescent="0.15">
      <c r="AB685" s="8"/>
    </row>
    <row r="686" spans="28:28" x14ac:dyDescent="0.15">
      <c r="AB686" s="8"/>
    </row>
    <row r="687" spans="28:28" x14ac:dyDescent="0.15">
      <c r="AB687" s="8"/>
    </row>
    <row r="688" spans="28:28" x14ac:dyDescent="0.15">
      <c r="AB688" s="8"/>
    </row>
    <row r="689" spans="28:28" x14ac:dyDescent="0.15">
      <c r="AB689" s="8"/>
    </row>
    <row r="690" spans="28:28" x14ac:dyDescent="0.15">
      <c r="AB690" s="8"/>
    </row>
    <row r="691" spans="28:28" x14ac:dyDescent="0.15">
      <c r="AB691" s="8"/>
    </row>
    <row r="692" spans="28:28" x14ac:dyDescent="0.15">
      <c r="AB692" s="8"/>
    </row>
    <row r="693" spans="28:28" x14ac:dyDescent="0.15">
      <c r="AB693" s="8"/>
    </row>
    <row r="694" spans="28:28" x14ac:dyDescent="0.15">
      <c r="AB694" s="8"/>
    </row>
    <row r="695" spans="28:28" x14ac:dyDescent="0.15">
      <c r="AB695" s="8"/>
    </row>
    <row r="696" spans="28:28" x14ac:dyDescent="0.15">
      <c r="AB696" s="8"/>
    </row>
    <row r="697" spans="28:28" x14ac:dyDescent="0.15">
      <c r="AB697" s="8"/>
    </row>
    <row r="698" spans="28:28" x14ac:dyDescent="0.15">
      <c r="AB698" s="8"/>
    </row>
    <row r="699" spans="28:28" x14ac:dyDescent="0.15">
      <c r="AB699" s="8"/>
    </row>
    <row r="700" spans="28:28" x14ac:dyDescent="0.15">
      <c r="AB700" s="8"/>
    </row>
    <row r="701" spans="28:28" x14ac:dyDescent="0.15">
      <c r="AB701" s="8"/>
    </row>
    <row r="702" spans="28:28" x14ac:dyDescent="0.15">
      <c r="AB702" s="8"/>
    </row>
    <row r="703" spans="28:28" x14ac:dyDescent="0.15">
      <c r="AB703" s="8"/>
    </row>
    <row r="704" spans="28:28" x14ac:dyDescent="0.15">
      <c r="AB704" s="8"/>
    </row>
    <row r="705" spans="28:28" x14ac:dyDescent="0.15">
      <c r="AB705" s="8"/>
    </row>
    <row r="706" spans="28:28" x14ac:dyDescent="0.15">
      <c r="AB706" s="8"/>
    </row>
    <row r="707" spans="28:28" x14ac:dyDescent="0.15">
      <c r="AB707" s="8"/>
    </row>
    <row r="708" spans="28:28" x14ac:dyDescent="0.15">
      <c r="AB708" s="8"/>
    </row>
    <row r="709" spans="28:28" x14ac:dyDescent="0.15">
      <c r="AB709" s="8"/>
    </row>
    <row r="710" spans="28:28" x14ac:dyDescent="0.15">
      <c r="AB710" s="8"/>
    </row>
    <row r="711" spans="28:28" x14ac:dyDescent="0.15">
      <c r="AB711" s="8"/>
    </row>
    <row r="712" spans="28:28" x14ac:dyDescent="0.15">
      <c r="AB712" s="8"/>
    </row>
    <row r="713" spans="28:28" x14ac:dyDescent="0.15">
      <c r="AB713" s="8"/>
    </row>
    <row r="714" spans="28:28" x14ac:dyDescent="0.15">
      <c r="AB714" s="8"/>
    </row>
    <row r="715" spans="28:28" x14ac:dyDescent="0.15">
      <c r="AB715" s="8"/>
    </row>
    <row r="716" spans="28:28" x14ac:dyDescent="0.15">
      <c r="AB716" s="8"/>
    </row>
    <row r="717" spans="28:28" x14ac:dyDescent="0.15">
      <c r="AB717" s="8"/>
    </row>
    <row r="718" spans="28:28" x14ac:dyDescent="0.15">
      <c r="AB718" s="8"/>
    </row>
    <row r="719" spans="28:28" x14ac:dyDescent="0.15">
      <c r="AB719" s="8"/>
    </row>
    <row r="720" spans="28:28" x14ac:dyDescent="0.15">
      <c r="AB720" s="8"/>
    </row>
    <row r="721" spans="28:28" x14ac:dyDescent="0.15">
      <c r="AB721" s="8"/>
    </row>
    <row r="722" spans="28:28" x14ac:dyDescent="0.15">
      <c r="AB722" s="8"/>
    </row>
    <row r="723" spans="28:28" x14ac:dyDescent="0.15">
      <c r="AB723" s="8"/>
    </row>
    <row r="724" spans="28:28" x14ac:dyDescent="0.15">
      <c r="AB724" s="8"/>
    </row>
    <row r="725" spans="28:28" x14ac:dyDescent="0.15">
      <c r="AB725" s="8"/>
    </row>
    <row r="726" spans="28:28" x14ac:dyDescent="0.15">
      <c r="AB726" s="8"/>
    </row>
    <row r="727" spans="28:28" x14ac:dyDescent="0.15">
      <c r="AB727" s="8"/>
    </row>
    <row r="728" spans="28:28" x14ac:dyDescent="0.15">
      <c r="AB728" s="8"/>
    </row>
    <row r="729" spans="28:28" x14ac:dyDescent="0.15">
      <c r="AB729" s="8"/>
    </row>
    <row r="730" spans="28:28" x14ac:dyDescent="0.15">
      <c r="AB730" s="8"/>
    </row>
    <row r="731" spans="28:28" x14ac:dyDescent="0.15">
      <c r="AB731" s="8"/>
    </row>
    <row r="732" spans="28:28" x14ac:dyDescent="0.15">
      <c r="AB732" s="8"/>
    </row>
    <row r="733" spans="28:28" x14ac:dyDescent="0.15">
      <c r="AB733" s="8"/>
    </row>
    <row r="734" spans="28:28" x14ac:dyDescent="0.15">
      <c r="AB734" s="8"/>
    </row>
    <row r="735" spans="28:28" x14ac:dyDescent="0.15">
      <c r="AB735" s="8"/>
    </row>
    <row r="736" spans="28:28" x14ac:dyDescent="0.15">
      <c r="AB736" s="8"/>
    </row>
    <row r="737" spans="28:28" x14ac:dyDescent="0.15">
      <c r="AB737" s="8"/>
    </row>
    <row r="738" spans="28:28" x14ac:dyDescent="0.15">
      <c r="AB738" s="8"/>
    </row>
    <row r="739" spans="28:28" x14ac:dyDescent="0.15">
      <c r="AB739" s="8"/>
    </row>
    <row r="740" spans="28:28" x14ac:dyDescent="0.15">
      <c r="AB740" s="8"/>
    </row>
    <row r="741" spans="28:28" x14ac:dyDescent="0.15">
      <c r="AB741" s="8"/>
    </row>
    <row r="742" spans="28:28" x14ac:dyDescent="0.15">
      <c r="AB742" s="8"/>
    </row>
    <row r="743" spans="28:28" x14ac:dyDescent="0.15">
      <c r="AB743" s="8"/>
    </row>
    <row r="744" spans="28:28" x14ac:dyDescent="0.15">
      <c r="AB744" s="8"/>
    </row>
    <row r="745" spans="28:28" x14ac:dyDescent="0.15">
      <c r="AB745" s="8"/>
    </row>
    <row r="746" spans="28:28" x14ac:dyDescent="0.15">
      <c r="AB746" s="8"/>
    </row>
    <row r="747" spans="28:28" x14ac:dyDescent="0.15">
      <c r="AB747" s="8"/>
    </row>
    <row r="748" spans="28:28" x14ac:dyDescent="0.15">
      <c r="AB748" s="8"/>
    </row>
    <row r="749" spans="28:28" x14ac:dyDescent="0.15">
      <c r="AB749" s="8"/>
    </row>
    <row r="750" spans="28:28" x14ac:dyDescent="0.15">
      <c r="AB750" s="8"/>
    </row>
    <row r="751" spans="28:28" x14ac:dyDescent="0.15">
      <c r="AB751" s="8"/>
    </row>
    <row r="752" spans="28:28" x14ac:dyDescent="0.15">
      <c r="AB752" s="8"/>
    </row>
    <row r="753" spans="28:28" x14ac:dyDescent="0.15">
      <c r="AB753" s="8"/>
    </row>
    <row r="754" spans="28:28" x14ac:dyDescent="0.15">
      <c r="AB754" s="8"/>
    </row>
    <row r="755" spans="28:28" x14ac:dyDescent="0.15">
      <c r="AB755" s="8"/>
    </row>
    <row r="756" spans="28:28" x14ac:dyDescent="0.15">
      <c r="AB756" s="8"/>
    </row>
    <row r="757" spans="28:28" x14ac:dyDescent="0.15">
      <c r="AB757" s="8"/>
    </row>
    <row r="758" spans="28:28" x14ac:dyDescent="0.15">
      <c r="AB758" s="8"/>
    </row>
    <row r="759" spans="28:28" x14ac:dyDescent="0.15">
      <c r="AB759" s="8"/>
    </row>
    <row r="760" spans="28:28" x14ac:dyDescent="0.15">
      <c r="AB760" s="8"/>
    </row>
    <row r="761" spans="28:28" x14ac:dyDescent="0.15">
      <c r="AB761" s="8"/>
    </row>
    <row r="762" spans="28:28" x14ac:dyDescent="0.15">
      <c r="AB762" s="8"/>
    </row>
    <row r="763" spans="28:28" x14ac:dyDescent="0.15">
      <c r="AB763" s="8"/>
    </row>
    <row r="764" spans="28:28" x14ac:dyDescent="0.15">
      <c r="AB764" s="8"/>
    </row>
    <row r="765" spans="28:28" x14ac:dyDescent="0.15">
      <c r="AB765" s="8"/>
    </row>
    <row r="766" spans="28:28" x14ac:dyDescent="0.15">
      <c r="AB766" s="8"/>
    </row>
    <row r="767" spans="28:28" x14ac:dyDescent="0.15">
      <c r="AB767" s="8"/>
    </row>
    <row r="768" spans="28:28" x14ac:dyDescent="0.15">
      <c r="AB768" s="8"/>
    </row>
    <row r="769" spans="28:28" x14ac:dyDescent="0.15">
      <c r="AB769" s="8"/>
    </row>
    <row r="770" spans="28:28" x14ac:dyDescent="0.15">
      <c r="AB770" s="8"/>
    </row>
    <row r="771" spans="28:28" x14ac:dyDescent="0.15">
      <c r="AB771" s="8"/>
    </row>
    <row r="772" spans="28:28" x14ac:dyDescent="0.15">
      <c r="AB772" s="8"/>
    </row>
    <row r="773" spans="28:28" x14ac:dyDescent="0.15">
      <c r="AB773" s="8"/>
    </row>
    <row r="774" spans="28:28" x14ac:dyDescent="0.15">
      <c r="AB774" s="8"/>
    </row>
    <row r="775" spans="28:28" x14ac:dyDescent="0.15">
      <c r="AB775" s="8"/>
    </row>
    <row r="776" spans="28:28" x14ac:dyDescent="0.15">
      <c r="AB776" s="8"/>
    </row>
    <row r="777" spans="28:28" x14ac:dyDescent="0.15">
      <c r="AB777" s="8"/>
    </row>
    <row r="778" spans="28:28" x14ac:dyDescent="0.15">
      <c r="AB778" s="8"/>
    </row>
    <row r="779" spans="28:28" x14ac:dyDescent="0.15">
      <c r="AB779" s="8"/>
    </row>
    <row r="780" spans="28:28" x14ac:dyDescent="0.15">
      <c r="AB780" s="8"/>
    </row>
    <row r="781" spans="28:28" x14ac:dyDescent="0.15">
      <c r="AB781" s="8"/>
    </row>
    <row r="782" spans="28:28" x14ac:dyDescent="0.15">
      <c r="AB782" s="8"/>
    </row>
    <row r="783" spans="28:28" x14ac:dyDescent="0.15">
      <c r="AB783" s="8"/>
    </row>
    <row r="784" spans="28:28" x14ac:dyDescent="0.15">
      <c r="AB784" s="8"/>
    </row>
    <row r="785" spans="28:28" x14ac:dyDescent="0.15">
      <c r="AB785" s="8"/>
    </row>
    <row r="786" spans="28:28" x14ac:dyDescent="0.15">
      <c r="AB786" s="8"/>
    </row>
    <row r="787" spans="28:28" x14ac:dyDescent="0.15">
      <c r="AB787" s="8"/>
    </row>
    <row r="788" spans="28:28" x14ac:dyDescent="0.15">
      <c r="AB788" s="8"/>
    </row>
    <row r="789" spans="28:28" x14ac:dyDescent="0.15">
      <c r="AB789" s="8"/>
    </row>
    <row r="790" spans="28:28" x14ac:dyDescent="0.15">
      <c r="AB790" s="8"/>
    </row>
    <row r="791" spans="28:28" x14ac:dyDescent="0.15">
      <c r="AB791" s="8"/>
    </row>
    <row r="792" spans="28:28" x14ac:dyDescent="0.15">
      <c r="AB792" s="8"/>
    </row>
    <row r="793" spans="28:28" x14ac:dyDescent="0.15">
      <c r="AB793" s="8"/>
    </row>
    <row r="794" spans="28:28" x14ac:dyDescent="0.15">
      <c r="AB794" s="8"/>
    </row>
    <row r="795" spans="28:28" x14ac:dyDescent="0.15">
      <c r="AB795" s="8"/>
    </row>
    <row r="796" spans="28:28" x14ac:dyDescent="0.15">
      <c r="AB796" s="8"/>
    </row>
    <row r="797" spans="28:28" x14ac:dyDescent="0.15">
      <c r="AB797" s="8"/>
    </row>
    <row r="798" spans="28:28" x14ac:dyDescent="0.15">
      <c r="AB798" s="8"/>
    </row>
    <row r="799" spans="28:28" x14ac:dyDescent="0.15">
      <c r="AB799" s="8"/>
    </row>
    <row r="800" spans="28:28" x14ac:dyDescent="0.15">
      <c r="AB800" s="8"/>
    </row>
    <row r="801" spans="28:28" x14ac:dyDescent="0.15">
      <c r="AB801" s="8"/>
    </row>
    <row r="802" spans="28:28" x14ac:dyDescent="0.15">
      <c r="AB802" s="8"/>
    </row>
    <row r="803" spans="28:28" x14ac:dyDescent="0.15">
      <c r="AB803" s="8"/>
    </row>
    <row r="804" spans="28:28" x14ac:dyDescent="0.15">
      <c r="AB804" s="8"/>
    </row>
    <row r="805" spans="28:28" x14ac:dyDescent="0.15">
      <c r="AB805" s="8"/>
    </row>
    <row r="806" spans="28:28" x14ac:dyDescent="0.15">
      <c r="AB806" s="8"/>
    </row>
    <row r="807" spans="28:28" x14ac:dyDescent="0.15">
      <c r="AB807" s="8"/>
    </row>
    <row r="808" spans="28:28" x14ac:dyDescent="0.15">
      <c r="AB808" s="8"/>
    </row>
    <row r="809" spans="28:28" x14ac:dyDescent="0.15">
      <c r="AB809" s="8"/>
    </row>
    <row r="810" spans="28:28" x14ac:dyDescent="0.15">
      <c r="AB810" s="8"/>
    </row>
    <row r="811" spans="28:28" x14ac:dyDescent="0.15">
      <c r="AB811" s="8"/>
    </row>
    <row r="812" spans="28:28" x14ac:dyDescent="0.15">
      <c r="AB812" s="8"/>
    </row>
    <row r="813" spans="28:28" x14ac:dyDescent="0.15">
      <c r="AB813" s="8"/>
    </row>
    <row r="814" spans="28:28" x14ac:dyDescent="0.15">
      <c r="AB814" s="8"/>
    </row>
    <row r="815" spans="28:28" x14ac:dyDescent="0.15">
      <c r="AB815" s="8"/>
    </row>
    <row r="816" spans="28:28" x14ac:dyDescent="0.15">
      <c r="AB816" s="8"/>
    </row>
    <row r="817" spans="28:28" x14ac:dyDescent="0.15">
      <c r="AB817" s="8"/>
    </row>
    <row r="818" spans="28:28" x14ac:dyDescent="0.15">
      <c r="AB818" s="8"/>
    </row>
    <row r="819" spans="28:28" x14ac:dyDescent="0.15">
      <c r="AB819" s="8"/>
    </row>
    <row r="820" spans="28:28" x14ac:dyDescent="0.15">
      <c r="AB820" s="8"/>
    </row>
    <row r="821" spans="28:28" x14ac:dyDescent="0.15">
      <c r="AB821" s="8"/>
    </row>
    <row r="822" spans="28:28" x14ac:dyDescent="0.15">
      <c r="AB822" s="8"/>
    </row>
    <row r="823" spans="28:28" x14ac:dyDescent="0.15">
      <c r="AB823" s="8"/>
    </row>
    <row r="824" spans="28:28" x14ac:dyDescent="0.15">
      <c r="AB824" s="8"/>
    </row>
    <row r="825" spans="28:28" x14ac:dyDescent="0.15">
      <c r="AB825" s="8"/>
    </row>
    <row r="826" spans="28:28" x14ac:dyDescent="0.15">
      <c r="AB826" s="8"/>
    </row>
    <row r="827" spans="28:28" x14ac:dyDescent="0.15">
      <c r="AB827" s="8"/>
    </row>
    <row r="828" spans="28:28" x14ac:dyDescent="0.15">
      <c r="AB828" s="8"/>
    </row>
    <row r="829" spans="28:28" x14ac:dyDescent="0.15">
      <c r="AB829" s="8"/>
    </row>
    <row r="830" spans="28:28" x14ac:dyDescent="0.15">
      <c r="AB830" s="8"/>
    </row>
    <row r="831" spans="28:28" x14ac:dyDescent="0.15">
      <c r="AB831" s="8"/>
    </row>
    <row r="832" spans="28:28" x14ac:dyDescent="0.15">
      <c r="AB832" s="8"/>
    </row>
    <row r="833" spans="28:28" x14ac:dyDescent="0.15">
      <c r="AB833" s="8"/>
    </row>
    <row r="834" spans="28:28" x14ac:dyDescent="0.15">
      <c r="AB834" s="8"/>
    </row>
    <row r="835" spans="28:28" x14ac:dyDescent="0.15">
      <c r="AB835" s="8"/>
    </row>
    <row r="836" spans="28:28" x14ac:dyDescent="0.15">
      <c r="AB836" s="8"/>
    </row>
    <row r="837" spans="28:28" x14ac:dyDescent="0.15">
      <c r="AB837" s="8"/>
    </row>
    <row r="838" spans="28:28" x14ac:dyDescent="0.15">
      <c r="AB838" s="8"/>
    </row>
    <row r="839" spans="28:28" x14ac:dyDescent="0.15">
      <c r="AB839" s="8"/>
    </row>
    <row r="840" spans="28:28" x14ac:dyDescent="0.15">
      <c r="AB840" s="8"/>
    </row>
    <row r="841" spans="28:28" x14ac:dyDescent="0.15">
      <c r="AB841" s="8"/>
    </row>
    <row r="842" spans="28:28" x14ac:dyDescent="0.15">
      <c r="AB842" s="8"/>
    </row>
    <row r="843" spans="28:28" x14ac:dyDescent="0.15">
      <c r="AB843" s="8"/>
    </row>
    <row r="844" spans="28:28" x14ac:dyDescent="0.15">
      <c r="AB844" s="8"/>
    </row>
    <row r="845" spans="28:28" x14ac:dyDescent="0.15">
      <c r="AB845" s="8"/>
    </row>
    <row r="846" spans="28:28" x14ac:dyDescent="0.15">
      <c r="AB846" s="8"/>
    </row>
    <row r="847" spans="28:28" x14ac:dyDescent="0.15">
      <c r="AB847" s="8"/>
    </row>
    <row r="848" spans="28:28" x14ac:dyDescent="0.15">
      <c r="AB848" s="8"/>
    </row>
    <row r="849" spans="28:28" x14ac:dyDescent="0.15">
      <c r="AB849" s="8"/>
    </row>
    <row r="850" spans="28:28" x14ac:dyDescent="0.15">
      <c r="AB850" s="8"/>
    </row>
    <row r="851" spans="28:28" x14ac:dyDescent="0.15">
      <c r="AB851" s="8"/>
    </row>
    <row r="852" spans="28:28" x14ac:dyDescent="0.15">
      <c r="AB852" s="8"/>
    </row>
    <row r="853" spans="28:28" x14ac:dyDescent="0.15">
      <c r="AB853" s="8"/>
    </row>
    <row r="854" spans="28:28" x14ac:dyDescent="0.15">
      <c r="AB854" s="8"/>
    </row>
    <row r="855" spans="28:28" x14ac:dyDescent="0.15">
      <c r="AB855" s="8"/>
    </row>
    <row r="856" spans="28:28" x14ac:dyDescent="0.15">
      <c r="AB856" s="8"/>
    </row>
    <row r="857" spans="28:28" x14ac:dyDescent="0.15">
      <c r="AB857" s="8"/>
    </row>
    <row r="858" spans="28:28" x14ac:dyDescent="0.15">
      <c r="AB858" s="8"/>
    </row>
    <row r="859" spans="28:28" x14ac:dyDescent="0.15">
      <c r="AB859" s="8"/>
    </row>
    <row r="860" spans="28:28" x14ac:dyDescent="0.15">
      <c r="AB860" s="8"/>
    </row>
    <row r="861" spans="28:28" x14ac:dyDescent="0.15">
      <c r="AB861" s="8"/>
    </row>
    <row r="862" spans="28:28" x14ac:dyDescent="0.15">
      <c r="AB862" s="8"/>
    </row>
    <row r="863" spans="28:28" x14ac:dyDescent="0.15">
      <c r="AB863" s="8"/>
    </row>
    <row r="864" spans="28:28" x14ac:dyDescent="0.15">
      <c r="AB864" s="8"/>
    </row>
    <row r="865" spans="28:28" x14ac:dyDescent="0.15">
      <c r="AB865" s="8"/>
    </row>
    <row r="866" spans="28:28" x14ac:dyDescent="0.15">
      <c r="AB866" s="8"/>
    </row>
    <row r="867" spans="28:28" x14ac:dyDescent="0.15">
      <c r="AB867" s="8"/>
    </row>
    <row r="868" spans="28:28" x14ac:dyDescent="0.15">
      <c r="AB868" s="8"/>
    </row>
    <row r="869" spans="28:28" x14ac:dyDescent="0.15">
      <c r="AB869" s="8"/>
    </row>
    <row r="870" spans="28:28" x14ac:dyDescent="0.15">
      <c r="AB870" s="8"/>
    </row>
    <row r="871" spans="28:28" x14ac:dyDescent="0.15">
      <c r="AB871" s="8"/>
    </row>
    <row r="872" spans="28:28" x14ac:dyDescent="0.15">
      <c r="AB872" s="8"/>
    </row>
    <row r="873" spans="28:28" x14ac:dyDescent="0.15">
      <c r="AB873" s="8"/>
    </row>
    <row r="874" spans="28:28" x14ac:dyDescent="0.15">
      <c r="AB874" s="8"/>
    </row>
    <row r="875" spans="28:28" x14ac:dyDescent="0.15">
      <c r="AB875" s="8"/>
    </row>
    <row r="876" spans="28:28" x14ac:dyDescent="0.15">
      <c r="AB876" s="8"/>
    </row>
    <row r="877" spans="28:28" x14ac:dyDescent="0.15">
      <c r="AB877" s="8"/>
    </row>
    <row r="878" spans="28:28" x14ac:dyDescent="0.15">
      <c r="AB878" s="8"/>
    </row>
    <row r="879" spans="28:28" x14ac:dyDescent="0.15">
      <c r="AB879" s="8"/>
    </row>
    <row r="880" spans="28:28" x14ac:dyDescent="0.15">
      <c r="AB880" s="8"/>
    </row>
    <row r="881" spans="28:28" x14ac:dyDescent="0.15">
      <c r="AB881" s="8"/>
    </row>
    <row r="882" spans="28:28" x14ac:dyDescent="0.15">
      <c r="AB882" s="8"/>
    </row>
    <row r="883" spans="28:28" x14ac:dyDescent="0.15">
      <c r="AB883" s="8"/>
    </row>
    <row r="884" spans="28:28" x14ac:dyDescent="0.15">
      <c r="AB884" s="8"/>
    </row>
    <row r="885" spans="28:28" x14ac:dyDescent="0.15">
      <c r="AB885" s="8"/>
    </row>
    <row r="886" spans="28:28" x14ac:dyDescent="0.15">
      <c r="AB886" s="8"/>
    </row>
    <row r="887" spans="28:28" x14ac:dyDescent="0.15">
      <c r="AB887" s="8"/>
    </row>
    <row r="888" spans="28:28" x14ac:dyDescent="0.15">
      <c r="AB888" s="8"/>
    </row>
    <row r="889" spans="28:28" x14ac:dyDescent="0.15">
      <c r="AB889" s="8"/>
    </row>
    <row r="890" spans="28:28" x14ac:dyDescent="0.15">
      <c r="AB890" s="8"/>
    </row>
    <row r="891" spans="28:28" x14ac:dyDescent="0.15">
      <c r="AB891" s="8"/>
    </row>
    <row r="892" spans="28:28" x14ac:dyDescent="0.15">
      <c r="AB892" s="8"/>
    </row>
    <row r="893" spans="28:28" x14ac:dyDescent="0.15">
      <c r="AB893" s="8"/>
    </row>
    <row r="894" spans="28:28" x14ac:dyDescent="0.15">
      <c r="AB894" s="8"/>
    </row>
    <row r="895" spans="28:28" x14ac:dyDescent="0.15">
      <c r="AB895" s="8"/>
    </row>
    <row r="896" spans="28:28" x14ac:dyDescent="0.15">
      <c r="AB896" s="8"/>
    </row>
    <row r="897" spans="28:28" x14ac:dyDescent="0.15">
      <c r="AB897" s="8"/>
    </row>
    <row r="898" spans="28:28" x14ac:dyDescent="0.15">
      <c r="AB898" s="8"/>
    </row>
    <row r="899" spans="28:28" x14ac:dyDescent="0.15">
      <c r="AB899" s="8"/>
    </row>
    <row r="900" spans="28:28" x14ac:dyDescent="0.15">
      <c r="AB900" s="8"/>
    </row>
    <row r="901" spans="28:28" x14ac:dyDescent="0.15">
      <c r="AB901" s="8"/>
    </row>
    <row r="902" spans="28:28" x14ac:dyDescent="0.15">
      <c r="AB902" s="8"/>
    </row>
    <row r="903" spans="28:28" x14ac:dyDescent="0.15">
      <c r="AB903" s="8"/>
    </row>
    <row r="904" spans="28:28" x14ac:dyDescent="0.15">
      <c r="AB904" s="8"/>
    </row>
    <row r="905" spans="28:28" x14ac:dyDescent="0.15">
      <c r="AB905" s="8"/>
    </row>
    <row r="906" spans="28:28" x14ac:dyDescent="0.15">
      <c r="AB906" s="8"/>
    </row>
    <row r="907" spans="28:28" x14ac:dyDescent="0.15">
      <c r="AB907" s="8"/>
    </row>
    <row r="908" spans="28:28" x14ac:dyDescent="0.15">
      <c r="AB908" s="8"/>
    </row>
    <row r="909" spans="28:28" x14ac:dyDescent="0.15">
      <c r="AB909" s="8"/>
    </row>
    <row r="910" spans="28:28" x14ac:dyDescent="0.15">
      <c r="AB910" s="8"/>
    </row>
    <row r="911" spans="28:28" x14ac:dyDescent="0.15">
      <c r="AB911" s="8"/>
    </row>
    <row r="912" spans="28:28" x14ac:dyDescent="0.15">
      <c r="AB912" s="8"/>
    </row>
    <row r="913" spans="28:28" x14ac:dyDescent="0.15">
      <c r="AB913" s="8"/>
    </row>
    <row r="914" spans="28:28" x14ac:dyDescent="0.15">
      <c r="AB914" s="8"/>
    </row>
    <row r="915" spans="28:28" x14ac:dyDescent="0.15">
      <c r="AB915" s="8"/>
    </row>
    <row r="916" spans="28:28" x14ac:dyDescent="0.15">
      <c r="AB916" s="8"/>
    </row>
    <row r="917" spans="28:28" x14ac:dyDescent="0.15">
      <c r="AB917" s="8"/>
    </row>
    <row r="918" spans="28:28" x14ac:dyDescent="0.15">
      <c r="AB918" s="8"/>
    </row>
    <row r="919" spans="28:28" x14ac:dyDescent="0.15">
      <c r="AB919" s="8"/>
    </row>
    <row r="920" spans="28:28" x14ac:dyDescent="0.15">
      <c r="AB920" s="8"/>
    </row>
    <row r="921" spans="28:28" x14ac:dyDescent="0.15">
      <c r="AB921" s="8"/>
    </row>
    <row r="922" spans="28:28" x14ac:dyDescent="0.15">
      <c r="AB922" s="8"/>
    </row>
    <row r="923" spans="28:28" x14ac:dyDescent="0.15">
      <c r="AB923" s="8"/>
    </row>
    <row r="924" spans="28:28" x14ac:dyDescent="0.15">
      <c r="AB924" s="8"/>
    </row>
    <row r="925" spans="28:28" x14ac:dyDescent="0.15">
      <c r="AB925" s="8"/>
    </row>
    <row r="926" spans="28:28" x14ac:dyDescent="0.15">
      <c r="AB926" s="8"/>
    </row>
    <row r="927" spans="28:28" x14ac:dyDescent="0.15">
      <c r="AB927" s="8"/>
    </row>
    <row r="928" spans="28:28" x14ac:dyDescent="0.15">
      <c r="AB928" s="8"/>
    </row>
    <row r="929" spans="28:28" x14ac:dyDescent="0.15">
      <c r="AB929" s="8"/>
    </row>
    <row r="930" spans="28:28" x14ac:dyDescent="0.15">
      <c r="AB930" s="8"/>
    </row>
    <row r="931" spans="28:28" x14ac:dyDescent="0.15">
      <c r="AB931" s="8"/>
    </row>
    <row r="932" spans="28:28" x14ac:dyDescent="0.15">
      <c r="AB932" s="8"/>
    </row>
    <row r="933" spans="28:28" x14ac:dyDescent="0.15">
      <c r="AB933" s="8"/>
    </row>
    <row r="934" spans="28:28" x14ac:dyDescent="0.15">
      <c r="AB934" s="8"/>
    </row>
    <row r="935" spans="28:28" x14ac:dyDescent="0.15">
      <c r="AB935" s="8"/>
    </row>
    <row r="936" spans="28:28" x14ac:dyDescent="0.15">
      <c r="AB936" s="8"/>
    </row>
    <row r="937" spans="28:28" x14ac:dyDescent="0.15">
      <c r="AB937" s="8"/>
    </row>
    <row r="938" spans="28:28" x14ac:dyDescent="0.15">
      <c r="AB938" s="8"/>
    </row>
    <row r="939" spans="28:28" x14ac:dyDescent="0.15">
      <c r="AB939" s="8"/>
    </row>
    <row r="940" spans="28:28" x14ac:dyDescent="0.15">
      <c r="AB940" s="8"/>
    </row>
    <row r="941" spans="28:28" x14ac:dyDescent="0.15">
      <c r="AB941" s="8"/>
    </row>
    <row r="942" spans="28:28" x14ac:dyDescent="0.15">
      <c r="AB942" s="8"/>
    </row>
    <row r="943" spans="28:28" x14ac:dyDescent="0.15">
      <c r="AB943" s="8"/>
    </row>
    <row r="944" spans="28:28" x14ac:dyDescent="0.15">
      <c r="AB944" s="8"/>
    </row>
    <row r="945" spans="28:28" x14ac:dyDescent="0.15">
      <c r="AB945" s="8"/>
    </row>
    <row r="946" spans="28:28" x14ac:dyDescent="0.15">
      <c r="AB946" s="8"/>
    </row>
    <row r="947" spans="28:28" x14ac:dyDescent="0.15">
      <c r="AB947" s="8"/>
    </row>
    <row r="948" spans="28:28" x14ac:dyDescent="0.15">
      <c r="AB948" s="8"/>
    </row>
    <row r="949" spans="28:28" x14ac:dyDescent="0.15">
      <c r="AB949" s="8"/>
    </row>
    <row r="950" spans="28:28" x14ac:dyDescent="0.15">
      <c r="AB950" s="8"/>
    </row>
    <row r="951" spans="28:28" x14ac:dyDescent="0.15">
      <c r="AB951" s="8"/>
    </row>
    <row r="952" spans="28:28" x14ac:dyDescent="0.15">
      <c r="AB952" s="8"/>
    </row>
    <row r="953" spans="28:28" x14ac:dyDescent="0.15">
      <c r="AB953" s="8"/>
    </row>
    <row r="954" spans="28:28" x14ac:dyDescent="0.15">
      <c r="AB954" s="8"/>
    </row>
    <row r="955" spans="28:28" x14ac:dyDescent="0.15">
      <c r="AB955" s="8"/>
    </row>
    <row r="956" spans="28:28" x14ac:dyDescent="0.15">
      <c r="AB956" s="8"/>
    </row>
    <row r="957" spans="28:28" x14ac:dyDescent="0.15">
      <c r="AB957" s="8"/>
    </row>
    <row r="958" spans="28:28" x14ac:dyDescent="0.15">
      <c r="AB958" s="8"/>
    </row>
    <row r="959" spans="28:28" x14ac:dyDescent="0.15">
      <c r="AB959" s="8"/>
    </row>
    <row r="960" spans="28:28" x14ac:dyDescent="0.15">
      <c r="AB960" s="8"/>
    </row>
    <row r="961" spans="28:28" x14ac:dyDescent="0.15">
      <c r="AB961" s="8"/>
    </row>
    <row r="962" spans="28:28" x14ac:dyDescent="0.15">
      <c r="AB962" s="8"/>
    </row>
    <row r="963" spans="28:28" x14ac:dyDescent="0.15">
      <c r="AB963" s="8"/>
    </row>
    <row r="964" spans="28:28" x14ac:dyDescent="0.15">
      <c r="AB964" s="8"/>
    </row>
    <row r="965" spans="28:28" x14ac:dyDescent="0.15">
      <c r="AB965" s="8"/>
    </row>
    <row r="966" spans="28:28" x14ac:dyDescent="0.15">
      <c r="AB966" s="8"/>
    </row>
    <row r="967" spans="28:28" x14ac:dyDescent="0.15">
      <c r="AB967" s="8"/>
    </row>
    <row r="968" spans="28:28" x14ac:dyDescent="0.15">
      <c r="AB968" s="8"/>
    </row>
    <row r="969" spans="28:28" x14ac:dyDescent="0.15">
      <c r="AB969" s="8"/>
    </row>
    <row r="970" spans="28:28" x14ac:dyDescent="0.15">
      <c r="AB970" s="8"/>
    </row>
    <row r="971" spans="28:28" x14ac:dyDescent="0.15">
      <c r="AB971" s="8"/>
    </row>
    <row r="972" spans="28:28" x14ac:dyDescent="0.15">
      <c r="AB972" s="8"/>
    </row>
    <row r="973" spans="28:28" x14ac:dyDescent="0.15">
      <c r="AB973" s="8"/>
    </row>
    <row r="974" spans="28:28" x14ac:dyDescent="0.15">
      <c r="AB974" s="8"/>
    </row>
    <row r="975" spans="28:28" x14ac:dyDescent="0.15">
      <c r="AB975" s="8"/>
    </row>
    <row r="976" spans="28:28" x14ac:dyDescent="0.15">
      <c r="AB976" s="8"/>
    </row>
    <row r="977" spans="28:28" x14ac:dyDescent="0.15">
      <c r="AB977" s="8"/>
    </row>
    <row r="978" spans="28:28" x14ac:dyDescent="0.15">
      <c r="AB978" s="8"/>
    </row>
    <row r="979" spans="28:28" x14ac:dyDescent="0.15">
      <c r="AB979" s="8"/>
    </row>
    <row r="980" spans="28:28" x14ac:dyDescent="0.15">
      <c r="AB980" s="8"/>
    </row>
    <row r="981" spans="28:28" x14ac:dyDescent="0.15">
      <c r="AB981" s="8"/>
    </row>
    <row r="982" spans="28:28" x14ac:dyDescent="0.15">
      <c r="AB982" s="8"/>
    </row>
    <row r="983" spans="28:28" x14ac:dyDescent="0.15">
      <c r="AB983" s="8"/>
    </row>
    <row r="984" spans="28:28" x14ac:dyDescent="0.15">
      <c r="AB984" s="8"/>
    </row>
    <row r="985" spans="28:28" x14ac:dyDescent="0.15">
      <c r="AB985" s="8"/>
    </row>
    <row r="986" spans="28:28" x14ac:dyDescent="0.15">
      <c r="AB986" s="8"/>
    </row>
    <row r="987" spans="28:28" x14ac:dyDescent="0.15">
      <c r="AB987" s="8"/>
    </row>
    <row r="988" spans="28:28" x14ac:dyDescent="0.15">
      <c r="AB988" s="8"/>
    </row>
    <row r="989" spans="28:28" x14ac:dyDescent="0.15">
      <c r="AB989" s="8"/>
    </row>
    <row r="990" spans="28:28" x14ac:dyDescent="0.15">
      <c r="AB990" s="8"/>
    </row>
    <row r="991" spans="28:28" x14ac:dyDescent="0.15">
      <c r="AB991" s="8"/>
    </row>
    <row r="992" spans="28:28" x14ac:dyDescent="0.15">
      <c r="AB992" s="8"/>
    </row>
  </sheetData>
  <sheetProtection algorithmName="SHA-512" hashValue="geN8QmUUOChiSkrEQpeRiSciVckJqT7mfuAdhT84cWUsf6OLldw2AC8EJiB8Ft43bRc8ieSUmHsmg4M+7CNoHg==" saltValue="0mgUeOZSWJO/PCPVYO7b+Q==" spinCount="100000" sheet="1" objects="1" scenarios="1"/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20XX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2017-09-29T11:46:09Z</dcterms:created>
  <dcterms:modified xsi:type="dcterms:W3CDTF">2019-09-19T19:47:19Z</dcterms:modified>
</cp:coreProperties>
</file>