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autoCompressPictures="0"/>
  <bookViews>
    <workbookView xWindow="240" yWindow="240" windowWidth="25360" windowHeight="15820" tabRatio="500" activeTab="3"/>
  </bookViews>
  <sheets>
    <sheet name="Bilan_d'ouverture" sheetId="2" r:id="rId1"/>
    <sheet name="État des Résultats" sheetId="4" r:id="rId2"/>
    <sheet name="Bilan_de_fermeture" sheetId="6" r:id="rId3"/>
    <sheet name="Ind. de performance" sheetId="1" r:id="rId4"/>
  </sheets>
  <definedNames>
    <definedName name="image1" localSheetId="2">#REF!</definedName>
    <definedName name="image1" localSheetId="1">#REF!</definedName>
    <definedName name="image1">#REF!</definedName>
    <definedName name="image2" localSheetId="2">#REF!</definedName>
    <definedName name="image2">#REF!</definedName>
    <definedName name="_xlnm.Print_Area" localSheetId="1">'État des Résultats'!$C$2:$AQ$46</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I12" i="6" l="1"/>
  <c r="I54" i="6"/>
  <c r="I52" i="6"/>
  <c r="K82" i="6"/>
  <c r="K67" i="6"/>
  <c r="K72" i="6"/>
  <c r="I48" i="6"/>
  <c r="I46" i="6"/>
  <c r="I44" i="6"/>
  <c r="I42" i="6"/>
  <c r="I40" i="6"/>
  <c r="I39" i="6"/>
  <c r="I38" i="6"/>
  <c r="I37" i="6"/>
  <c r="I32" i="6"/>
  <c r="I30" i="6"/>
  <c r="I29" i="6"/>
  <c r="I19" i="6"/>
  <c r="I18" i="6"/>
  <c r="I12" i="2"/>
  <c r="I7" i="1"/>
  <c r="E14" i="4"/>
  <c r="E20" i="4"/>
  <c r="E21" i="4"/>
  <c r="E23" i="4"/>
  <c r="E25" i="4"/>
  <c r="E35" i="4"/>
  <c r="E37" i="4"/>
  <c r="E42" i="4"/>
  <c r="E44" i="4"/>
  <c r="K66" i="6"/>
  <c r="K69" i="6"/>
  <c r="K75" i="6"/>
  <c r="K77" i="6"/>
  <c r="I34" i="6"/>
  <c r="I57" i="6"/>
  <c r="I59" i="6"/>
  <c r="I31" i="1"/>
  <c r="F42" i="4"/>
  <c r="I17" i="1"/>
  <c r="C2" i="1"/>
  <c r="C3" i="6"/>
  <c r="C2" i="4"/>
  <c r="K69" i="2"/>
  <c r="K75" i="2"/>
  <c r="K77" i="2"/>
  <c r="K85" i="2"/>
  <c r="K87" i="2"/>
  <c r="K89" i="2"/>
  <c r="I34" i="2"/>
  <c r="I59" i="2"/>
  <c r="I89" i="2"/>
  <c r="I57" i="2"/>
  <c r="N25" i="6"/>
  <c r="I33" i="1"/>
  <c r="I32" i="1"/>
  <c r="E46" i="4"/>
  <c r="K83" i="6"/>
  <c r="K85" i="6"/>
  <c r="I29" i="1"/>
  <c r="I28" i="1"/>
  <c r="I20" i="1"/>
  <c r="F25" i="4"/>
  <c r="I18" i="1"/>
  <c r="I15" i="1"/>
  <c r="I14" i="1"/>
  <c r="I13" i="1"/>
  <c r="K87" i="6"/>
  <c r="K89" i="6"/>
  <c r="I89" i="6"/>
  <c r="J25" i="1"/>
  <c r="I25" i="1"/>
  <c r="I26" i="1"/>
  <c r="J23" i="1"/>
  <c r="I23" i="1"/>
  <c r="I24" i="1"/>
  <c r="J21" i="1"/>
  <c r="I21" i="1"/>
  <c r="I22" i="1"/>
  <c r="I30" i="1"/>
  <c r="F46" i="4"/>
  <c r="H46" i="4"/>
  <c r="K92" i="6"/>
  <c r="K92" i="2"/>
  <c r="F44" i="4"/>
  <c r="F40" i="4"/>
  <c r="F39" i="4"/>
  <c r="F37" i="4"/>
  <c r="F35" i="4"/>
  <c r="F34" i="4"/>
  <c r="F33" i="4"/>
  <c r="F32" i="4"/>
  <c r="F31" i="4"/>
  <c r="F30" i="4"/>
  <c r="F29" i="4"/>
  <c r="F28" i="4"/>
  <c r="F27" i="4"/>
  <c r="F23" i="4"/>
  <c r="F21" i="4"/>
  <c r="F20" i="4"/>
  <c r="F19" i="4"/>
  <c r="F16" i="4"/>
  <c r="F11" i="4"/>
  <c r="F12" i="4"/>
  <c r="F13" i="4"/>
  <c r="F14" i="4"/>
  <c r="C9" i="4"/>
  <c r="F6" i="4"/>
</calcChain>
</file>

<file path=xl/sharedStrings.xml><?xml version="1.0" encoding="utf-8"?>
<sst xmlns="http://schemas.openxmlformats.org/spreadsheetml/2006/main" count="371" uniqueCount="198">
  <si>
    <t xml:space="preserve"> Rentabilité générale</t>
  </si>
  <si>
    <t>Seuil de rentabilité</t>
  </si>
  <si>
    <t>DOMAINE</t>
  </si>
  <si>
    <t>RATIO</t>
  </si>
  <si>
    <t>FORMULE</t>
  </si>
  <si>
    <t>CALCUL</t>
  </si>
  <si>
    <t>OBJET</t>
  </si>
  <si>
    <t>CONCLUSION / MESURES À PRENDRE</t>
  </si>
  <si>
    <t xml:space="preserve"> </t>
  </si>
  <si>
    <t>Rentabilité générale</t>
  </si>
  <si>
    <t>Rendement de l'investissement 
du propriétaire</t>
  </si>
  <si>
    <t>Indique si l'investissement du propriétaire est adéquat et rentable</t>
  </si>
  <si>
    <t>Rendement du capital investi</t>
  </si>
  <si>
    <t>Indique une bonne affectation des ressources financières</t>
  </si>
  <si>
    <t>Gestion de 
l'exploitation</t>
  </si>
  <si>
    <t>Marge bénéficiaire</t>
  </si>
  <si>
    <t>Indique, en pourcentage, le bénéfice net réalisé sur chaque dollar de vente</t>
  </si>
  <si>
    <t>Marge bénéficiaire brute</t>
  </si>
  <si>
    <t>Indique, en pourcentage, le bénéfice brut réalisé sur chaque dollar de vente</t>
  </si>
  <si>
    <t>Gestion des
ressources</t>
  </si>
  <si>
    <t>Ratation des actifs</t>
  </si>
  <si>
    <t>Le coefficient acceptable varie selon les entreprises. Pour les denrées périssables, par exemple, la rotation doit être élevée alors que pour les vêtements, elle peut être que saisonnière. Un écart important par rapport aux normes du secteur peut indiquer un surplus de stocks résultant d'une mauvaise politique d'achat ou de marketing.</t>
  </si>
  <si>
    <t>Évalue l'efficacité de la politique de crédit et de recouvrement de l'entreprise</t>
  </si>
  <si>
    <t>Indique le nombre moyen de jours que prennent les clients pour payer leurs comptes</t>
  </si>
  <si>
    <r>
      <t xml:space="preserve">Faible </t>
    </r>
    <r>
      <rPr>
        <sz val="12"/>
        <color theme="1"/>
        <rFont val="Calibri"/>
        <family val="2"/>
        <charset val="134"/>
        <scheme val="minor"/>
      </rPr>
      <t xml:space="preserve">- Félicitations !
</t>
    </r>
    <r>
      <rPr>
        <b/>
        <sz val="10"/>
        <rFont val="Arial"/>
        <family val="2"/>
        <charset val="204"/>
      </rPr>
      <t>Élevé</t>
    </r>
    <r>
      <rPr>
        <sz val="12"/>
        <color theme="1"/>
        <rFont val="Calibri"/>
        <family val="2"/>
        <charset val="134"/>
        <scheme val="minor"/>
      </rPr>
      <t xml:space="preserve"> - Revient à accorder des prêts sans intérêts aux clients. Consulter les conditions de paiement accordées par les fournisseurs et, s'il y a lieu, modifier la politique de crédit et de recouvrement de sorte que la période de recouvrement des comptes clients et la période de paiement des comptes fournisseurs soient comparables</t>
    </r>
  </si>
  <si>
    <t>Période de paiement des comptes-fournisseurs</t>
  </si>
  <si>
    <t>Indique le nombre moyen de jours que l'entreprise prend pour régler ses comptes fournisseurs.</t>
  </si>
  <si>
    <r>
      <t>Faible</t>
    </r>
    <r>
      <rPr>
        <sz val="12"/>
        <color theme="1"/>
        <rFont val="Calibri"/>
        <family val="2"/>
        <charset val="134"/>
        <scheme val="minor"/>
      </rPr>
      <t xml:space="preserve"> - Adéquat si ceci est causé par l'utilisation des escomptes de caisse ou par le respect des conditions de paiement aux fournisseurs.
</t>
    </r>
    <r>
      <rPr>
        <b/>
        <sz val="10"/>
        <rFont val="Arial"/>
        <family val="2"/>
        <charset val="204"/>
      </rPr>
      <t>Élevé</t>
    </r>
    <r>
      <rPr>
        <sz val="12"/>
        <color theme="1"/>
        <rFont val="Calibri"/>
        <family val="2"/>
        <charset val="134"/>
        <scheme val="minor"/>
      </rPr>
      <t xml:space="preserve"> - Vérifier les conditions de paiement accordées par les fournisseurs. Si l'entreprise paie avec retard, sa réputation peut en souffrir de même que ses relations futures avec les fournisseurs</t>
    </r>
  </si>
  <si>
    <t>Gestion de 
la dette</t>
  </si>
  <si>
    <t>Avoir du propriétaire</t>
  </si>
  <si>
    <t>(Actif ÷ Avoir)</t>
  </si>
  <si>
    <t>Indique l'importance de l'investissement du propriétaire dans l'entreprise.</t>
  </si>
  <si>
    <t>- Voir ci-dessous (Endettement)
- Une analyse horizontale indiquera si l'investissement augmente ou diminue</t>
  </si>
  <si>
    <t>Endettement</t>
  </si>
  <si>
    <t>Mesure l'endettement de l'entreprise à l'égard de ses créanciers</t>
  </si>
  <si>
    <r>
      <t>Élevé</t>
    </r>
    <r>
      <rPr>
        <sz val="12"/>
        <color theme="1"/>
        <rFont val="Calibri"/>
        <family val="2"/>
        <charset val="134"/>
        <scheme val="minor"/>
      </rPr>
      <t xml:space="preserve"> - Un montant important est dû aux créanciers. Possibilité de dette excessive
</t>
    </r>
    <r>
      <rPr>
        <b/>
        <sz val="10"/>
        <rFont val="Arial"/>
        <family val="2"/>
        <charset val="204"/>
      </rPr>
      <t>Faible</t>
    </r>
    <r>
      <rPr>
        <sz val="12"/>
        <color theme="1"/>
        <rFont val="Calibri"/>
        <family val="2"/>
        <charset val="134"/>
        <scheme val="minor"/>
      </rPr>
      <t xml:space="preserve"> - Indique un investissement important du propriétaire. Possibilité d'utiliser davantage le financement externe et de réaliser un meilleur rendement sur votre investissement</t>
    </r>
  </si>
  <si>
    <t>Fonds de roulement</t>
  </si>
  <si>
    <t>Mesure la capacité de l'entreprise de rembourser ses dettes à court terme (exigibles au cours des 12 prochains mois)</t>
  </si>
  <si>
    <t>Trésorerie</t>
  </si>
  <si>
    <t>Mesure la capacité de l'entreprise à respecter ses engagements à court terme à l'aide de ses éléments d'actif les plus liquides (encaisse et comptes clients)</t>
  </si>
  <si>
    <t>Mesure l'efficacité de l'utilisation des ressources de l'entreprise</t>
  </si>
  <si>
    <t>Indique le nombre de fois que le stock se renouvelle au cours d'une période donnée. Évalue la qualité du stock.</t>
  </si>
  <si>
    <t>Indique le nombre moyen de jours d'approvisionnement en stocks (nombre réel de jours pour vendre et renouveler le stock)</t>
  </si>
  <si>
    <t>Voir commentaires ci-dessus. Utiliser comme guide pour rationaliser les achats.</t>
  </si>
  <si>
    <t>Rotation des comptes clients</t>
  </si>
  <si>
    <t>Période de recouvrement des comptes clients</t>
  </si>
  <si>
    <r>
      <t xml:space="preserve">Dans de nombreuses entreprises, un ratio de 2:1 est généralement acceptable, mais les besoins varient selon les secteurs.
En général :
</t>
    </r>
    <r>
      <rPr>
        <b/>
        <sz val="10"/>
        <rFont val="Arial"/>
        <family val="2"/>
        <charset val="204"/>
      </rPr>
      <t>Élevé</t>
    </r>
    <r>
      <rPr>
        <sz val="12"/>
        <color theme="1"/>
        <rFont val="Calibri"/>
        <family val="2"/>
        <charset val="134"/>
        <scheme val="minor"/>
      </rPr>
      <t xml:space="preserve"> - Stock peut-être trop élevé ou utilisation inappropriée de l'encaisse
</t>
    </r>
    <r>
      <rPr>
        <b/>
        <sz val="10"/>
        <rFont val="Arial"/>
        <family val="2"/>
        <charset val="204"/>
      </rPr>
      <t>Faible</t>
    </r>
    <r>
      <rPr>
        <sz val="12"/>
        <color theme="1"/>
        <rFont val="Calibri"/>
        <family val="2"/>
        <charset val="134"/>
        <scheme val="minor"/>
      </rPr>
      <t xml:space="preserve"> - Si le ratio est faible ou inférieur à 1, il convient d'analyser soigneusement le montant et l'échéance des emprunts à court terme de l'entreprise. Il sera peut être nécessaire de restructurer la dette ou de procéder à d'autres investissements</t>
    </r>
  </si>
  <si>
    <r>
      <t xml:space="preserve">Un ratio de 1:1 est considéré acceptable.
</t>
    </r>
    <r>
      <rPr>
        <b/>
        <sz val="10"/>
        <rFont val="Arial"/>
        <family val="2"/>
        <charset val="204"/>
      </rPr>
      <t>Élevé</t>
    </r>
    <r>
      <rPr>
        <sz val="12"/>
        <color theme="1"/>
        <rFont val="Calibri"/>
        <family val="2"/>
        <charset val="134"/>
        <scheme val="minor"/>
      </rPr>
      <t xml:space="preserve"> - Si l'encaisse est mal utilisée ou si les comptes clients sont excessifs, il peut-être nécessaire de modifier la politique de crédit et de recouvrement de l'entreprise
</t>
    </r>
    <r>
      <rPr>
        <b/>
        <sz val="10"/>
        <rFont val="Arial"/>
        <family val="2"/>
        <charset val="204"/>
      </rPr>
      <t xml:space="preserve">Faible </t>
    </r>
    <r>
      <rPr>
        <sz val="12"/>
        <color theme="1"/>
        <rFont val="Calibri"/>
        <family val="2"/>
        <charset val="134"/>
        <scheme val="minor"/>
      </rPr>
      <t>- Voir ci-dessus (fonds de roulement)</t>
    </r>
  </si>
  <si>
    <t>Élevé — Félicitations !
Faible — Se poser la question suivante: "Mon argent est-il utilisé de la façon la plus rentable ? "</t>
  </si>
  <si>
    <t xml:space="preserve">Élevé — Félicitations !
Faible — Peut indiquer des placements inconsidérés
          - Analyser l'actif en vue de convertir éventuellement des biens en espèces </t>
  </si>
  <si>
    <t xml:space="preserve">Élevé — Félicitations !
Faible — Augmenter les ventes
          - Diminuer les coûts
          - Faire les deux
</t>
  </si>
  <si>
    <t>Élevé — Félicitations !
Faible — Augmenter les ventes
          - Diminuer les coûts
          - Faire les deux</t>
  </si>
  <si>
    <t>Élevé — Utilisation efficace des ressources de l'entreprise
Faible — Investissement trop élevé dans les ressources par rapport au niveau des ventes. Calculer les autres ratios de gestion des ressources pour en préciser la cause</t>
  </si>
  <si>
    <t>Élevé — Félicitations ! Indique soit une politique de crédit et de recouvrement efficace, soit le fait que les clients paient comptant en général
Faible — Une plus grande attention doit être accordée aux comptes clients.</t>
  </si>
  <si>
    <t>Faible — Le risque est plus faible !</t>
  </si>
  <si>
    <t>BUDGET d'opération pour l'année 2018</t>
  </si>
  <si>
    <t>Calendrier du 1er janvier 2018 au 31 décembre 2018</t>
  </si>
  <si>
    <t>Débit</t>
  </si>
  <si>
    <t>Crédit</t>
  </si>
  <si>
    <t>ACTIF (1000)</t>
  </si>
  <si>
    <t>Encaisse (1100-1199)</t>
  </si>
  <si>
    <t>i</t>
  </si>
  <si>
    <t>Banque de Montréal</t>
  </si>
  <si>
    <t>Desjardins</t>
  </si>
  <si>
    <t>Clients</t>
  </si>
  <si>
    <t>Complimentaires</t>
  </si>
  <si>
    <t>Autres recevables</t>
  </si>
  <si>
    <t>Employés</t>
  </si>
  <si>
    <t>Provision pour mauvaises créances</t>
  </si>
  <si>
    <t>Stocks (1330-1399)</t>
  </si>
  <si>
    <t>Nourriture</t>
  </si>
  <si>
    <t>Boissons</t>
  </si>
  <si>
    <t>Fournitures</t>
  </si>
  <si>
    <t>Autres</t>
  </si>
  <si>
    <t>Dépôt chez Hydro Québec</t>
  </si>
  <si>
    <t>Taxes</t>
  </si>
  <si>
    <t>Licences</t>
  </si>
  <si>
    <t>Immobilisation (155-1599)</t>
  </si>
  <si>
    <t xml:space="preserve">Terrain </t>
  </si>
  <si>
    <t>Bâtisse</t>
  </si>
  <si>
    <t>Amort. Acc. Bâtisse</t>
  </si>
  <si>
    <t>Amélioration locative</t>
  </si>
  <si>
    <t>Amort. Acc. Amélioration locative</t>
  </si>
  <si>
    <t>Ameublement, mobilier et équipement</t>
  </si>
  <si>
    <t>Amort. Acc. Ameublement, mobilier et équipement</t>
  </si>
  <si>
    <t>Enseignes</t>
  </si>
  <si>
    <t>Amort. Acc. Enseignes</t>
  </si>
  <si>
    <t>Équipement informatique</t>
  </si>
  <si>
    <t>Amort. Acc. Équipement informatique</t>
  </si>
  <si>
    <t>Frais de démarrage (1600-1699)</t>
  </si>
  <si>
    <t>Divers frais de démarrage</t>
  </si>
  <si>
    <t>Amort. Acc. Divers frais de démarrage</t>
  </si>
  <si>
    <t>PASSIF (2000)</t>
  </si>
  <si>
    <t>Payable à court terme</t>
  </si>
  <si>
    <t>Marge de crédit</t>
  </si>
  <si>
    <t>Créditeurs et frais courus</t>
  </si>
  <si>
    <t>Impôt sur le bénéfice à payer</t>
  </si>
  <si>
    <t>Portion à CT de la dette à LT</t>
  </si>
  <si>
    <t>Dettes à long terme</t>
  </si>
  <si>
    <t>CAPITAL (3000)</t>
  </si>
  <si>
    <t xml:space="preserve">   </t>
  </si>
  <si>
    <t>Capital-investisseusr</t>
  </si>
  <si>
    <t xml:space="preserve"> -    $</t>
  </si>
  <si>
    <t>BNR</t>
  </si>
  <si>
    <t>SOLDE</t>
  </si>
  <si>
    <t>Nombre de places</t>
  </si>
  <si>
    <t>Rev/Place/Jour =</t>
  </si>
  <si>
    <t>Revenus annuels par place</t>
  </si>
  <si>
    <t>Résultats</t>
  </si>
  <si>
    <t>(%)</t>
  </si>
  <si>
    <t>Revenus</t>
  </si>
  <si>
    <t>Coût des produits vendus</t>
  </si>
  <si>
    <t xml:space="preserve">Coût de la main-d’œuvre </t>
  </si>
  <si>
    <t xml:space="preserve">   « Prime Cost »</t>
  </si>
  <si>
    <t xml:space="preserve">   Marge bénéficiaire brute</t>
  </si>
  <si>
    <t xml:space="preserve">   Bénéfices nets avant frais financiers, amort. et impôt </t>
  </si>
  <si>
    <t xml:space="preserve">BÉNÉFICE NET AVANT IMPÔT </t>
    <phoneticPr fontId="0" type="noConversion"/>
  </si>
  <si>
    <t xml:space="preserve">BÉNÉFICE NET </t>
  </si>
  <si>
    <t>Taux d'imposition</t>
  </si>
  <si>
    <t>Au 1 janvier 2017</t>
  </si>
  <si>
    <t>Petite caisse</t>
  </si>
  <si>
    <t>État des résultats</t>
  </si>
  <si>
    <t>(pour la période du 1er janvier 2017 au 31 décembre 2017)</t>
  </si>
  <si>
    <t xml:space="preserve">  Nourriture</t>
  </si>
  <si>
    <t xml:space="preserve">  Boisson</t>
  </si>
  <si>
    <t xml:space="preserve">  Autres revenus</t>
  </si>
  <si>
    <t xml:space="preserve">  Total des salaires</t>
  </si>
  <si>
    <t xml:space="preserve">  Total des avantages sociaux</t>
  </si>
  <si>
    <t xml:space="preserve"> Frais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</si>
  <si>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</si>
  <si>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</si>
  <si>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</si>
  <si>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</si>
  <si>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t>
  </si>
  <si>
    <t xml:space="preserve"> Entretien &amp; Réparations </t>
  </si>
  <si>
    <t xml:space="preserve"> Autres dépenses </t>
  </si>
  <si>
    <t xml:space="preserve">    Total des revenus</t>
  </si>
  <si>
    <t xml:space="preserve">    Total des coûts de la main-d’œuvre</t>
  </si>
  <si>
    <t xml:space="preserve">    Total des frais d’exploitation</t>
  </si>
  <si>
    <t xml:space="preserve"> Frais financiers</t>
  </si>
  <si>
    <t xml:space="preserve"> Amortissements </t>
  </si>
  <si>
    <t xml:space="preserve"> Impôts </t>
  </si>
  <si>
    <t>Total du passif</t>
  </si>
  <si>
    <t>Total du compte capital</t>
  </si>
  <si>
    <t>Indique si l'investissement de investisseurs est rentable</t>
  </si>
  <si>
    <t>Élevé — Félicitations !
Faible — Se poser la question suivante : « Le rendement est-il suffisant pour satisfaire les investisseurs ? "</t>
  </si>
  <si>
    <r>
      <t xml:space="preserve">Coûts fixes </t>
    </r>
    <r>
      <rPr>
        <b/>
        <sz val="16"/>
        <rFont val="Arial"/>
      </rPr>
      <t>÷</t>
    </r>
    <r>
      <rPr>
        <b/>
        <sz val="20"/>
        <rFont val="Arial"/>
      </rPr>
      <t xml:space="preserve"> [</t>
    </r>
    <r>
      <rPr>
        <b/>
        <sz val="10"/>
        <rFont val="Arial"/>
        <family val="2"/>
        <charset val="204"/>
      </rPr>
      <t xml:space="preserve">1 — (Coûts variables </t>
    </r>
    <r>
      <rPr>
        <b/>
        <sz val="16"/>
        <rFont val="Arial"/>
      </rPr>
      <t>÷</t>
    </r>
    <r>
      <rPr>
        <b/>
        <sz val="10"/>
        <rFont val="Arial"/>
        <family val="2"/>
        <charset val="204"/>
      </rPr>
      <t xml:space="preserve"> Ventes)</t>
    </r>
    <r>
      <rPr>
        <b/>
        <sz val="20"/>
        <rFont val="Arial"/>
      </rPr>
      <t>]</t>
    </r>
  </si>
  <si>
    <r>
      <rPr>
        <sz val="20"/>
        <color theme="1"/>
        <rFont val="Calibri"/>
        <scheme val="minor"/>
      </rPr>
      <t>[</t>
    </r>
    <r>
      <rPr>
        <sz val="12"/>
        <color theme="1"/>
        <rFont val="Calibri"/>
        <family val="2"/>
        <charset val="134"/>
        <scheme val="minor"/>
      </rPr>
      <t xml:space="preserve">Bénéfice net avant impôt </t>
    </r>
    <r>
      <rPr>
        <sz val="16"/>
        <color theme="1"/>
        <rFont val="Calibri"/>
        <scheme val="minor"/>
      </rPr>
      <t>÷</t>
    </r>
    <r>
      <rPr>
        <sz val="12"/>
        <color theme="1"/>
        <rFont val="Calibri"/>
        <family val="2"/>
        <charset val="134"/>
        <scheme val="minor"/>
      </rPr>
      <t xml:space="preserve"> (Passif à long terme + Capitaux</t>
    </r>
    <r>
      <rPr>
        <sz val="20"/>
        <color theme="1"/>
        <rFont val="Calibri"/>
        <scheme val="minor"/>
      </rPr>
      <t>]</t>
    </r>
    <r>
      <rPr>
        <sz val="12"/>
        <color theme="1"/>
        <rFont val="Calibri"/>
        <family val="2"/>
        <charset val="134"/>
        <scheme val="minor"/>
      </rPr>
      <t xml:space="preserve">   X 100</t>
    </r>
  </si>
  <si>
    <r>
      <t xml:space="preserve">(Bénéfice net avant impôt </t>
    </r>
    <r>
      <rPr>
        <sz val="16"/>
        <color theme="1"/>
        <rFont val="Calibri"/>
        <scheme val="minor"/>
      </rPr>
      <t>÷</t>
    </r>
    <r>
      <rPr>
        <sz val="12"/>
        <color theme="1"/>
        <rFont val="Calibri"/>
        <family val="2"/>
        <charset val="134"/>
        <scheme val="minor"/>
      </rPr>
      <t xml:space="preserve"> Actif) X 100</t>
    </r>
  </si>
  <si>
    <r>
      <t xml:space="preserve">(Bénéfice brut </t>
    </r>
    <r>
      <rPr>
        <sz val="16"/>
        <color theme="1"/>
        <rFont val="Calibri"/>
        <scheme val="minor"/>
      </rPr>
      <t>÷</t>
    </r>
    <r>
      <rPr>
        <sz val="12"/>
        <color theme="1"/>
        <rFont val="Calibri"/>
        <family val="2"/>
        <charset val="134"/>
        <scheme val="minor"/>
      </rPr>
      <t xml:space="preserve"> Ventes) X 100</t>
    </r>
  </si>
  <si>
    <r>
      <t xml:space="preserve">365 jours </t>
    </r>
    <r>
      <rPr>
        <sz val="16"/>
        <rFont val="Arial"/>
      </rPr>
      <t>÷</t>
    </r>
    <r>
      <rPr>
        <sz val="10"/>
        <rFont val="Arial"/>
        <charset val="204"/>
      </rPr>
      <t xml:space="preserve"> Coefficient de rotation des stocks
        (voir ci-dessus)</t>
    </r>
  </si>
  <si>
    <r>
      <t xml:space="preserve">Achat durant la période  </t>
    </r>
    <r>
      <rPr>
        <sz val="16"/>
        <rFont val="Arial"/>
      </rPr>
      <t>÷</t>
    </r>
    <r>
      <rPr>
        <sz val="10"/>
        <rFont val="Arial"/>
        <charset val="204"/>
      </rPr>
      <t xml:space="preserve"> Stock moyen
Stock moyen = </t>
    </r>
    <r>
      <rPr>
        <sz val="20"/>
        <rFont val="Arial"/>
      </rPr>
      <t>[</t>
    </r>
    <r>
      <rPr>
        <sz val="10"/>
        <rFont val="Arial"/>
        <charset val="204"/>
      </rPr>
      <t>(Stock d'ouverture + Stock de fermeture) ÷ 2</t>
    </r>
    <r>
      <rPr>
        <sz val="20"/>
        <rFont val="Arial"/>
      </rPr>
      <t>]</t>
    </r>
  </si>
  <si>
    <t>Coefficient de rotation des stocks</t>
  </si>
  <si>
    <t xml:space="preserve">Niveau des stocks </t>
  </si>
  <si>
    <r>
      <t xml:space="preserve">Ventes </t>
    </r>
    <r>
      <rPr>
        <sz val="16"/>
        <color theme="1"/>
        <rFont val="Calibri"/>
        <scheme val="minor"/>
      </rPr>
      <t>÷</t>
    </r>
    <r>
      <rPr>
        <sz val="12"/>
        <color theme="1"/>
        <rFont val="Calibri"/>
        <family val="2"/>
        <charset val="134"/>
        <scheme val="minor"/>
      </rPr>
      <t xml:space="preserve"> Comptes clients moyens  
Comptes clients moyens = (Comptes clients d'ouverture + Comptes clients de fermeture) </t>
    </r>
    <r>
      <rPr>
        <sz val="16"/>
        <color theme="1"/>
        <rFont val="Calibri"/>
        <scheme val="minor"/>
      </rPr>
      <t>÷</t>
    </r>
    <r>
      <rPr>
        <sz val="12"/>
        <color theme="1"/>
        <rFont val="Calibri"/>
        <family val="2"/>
        <charset val="134"/>
        <scheme val="minor"/>
      </rPr>
      <t xml:space="preserve"> 2</t>
    </r>
  </si>
  <si>
    <r>
      <t>(365 jours</t>
    </r>
    <r>
      <rPr>
        <sz val="16"/>
        <color theme="1"/>
        <rFont val="Calibri"/>
        <scheme val="minor"/>
      </rPr>
      <t xml:space="preserve"> ÷</t>
    </r>
    <r>
      <rPr>
        <sz val="12"/>
        <color theme="1"/>
        <rFont val="Calibri"/>
        <family val="2"/>
        <charset val="134"/>
        <scheme val="minor"/>
      </rPr>
      <t xml:space="preserve"> Coefficient de rotation des comptes clients)
         (voir ci-dessus)</t>
    </r>
  </si>
  <si>
    <r>
      <t xml:space="preserve">(Actif ÷ Avoir) </t>
    </r>
    <r>
      <rPr>
        <sz val="16"/>
        <rFont val="Arial"/>
      </rPr>
      <t>÷</t>
    </r>
    <r>
      <rPr>
        <sz val="10"/>
        <rFont val="Arial"/>
        <charset val="204"/>
      </rPr>
      <t xml:space="preserve"> (Passif ÷ Avoir) </t>
    </r>
  </si>
  <si>
    <r>
      <t xml:space="preserve">(Actif à court terme) </t>
    </r>
    <r>
      <rPr>
        <sz val="16"/>
        <color theme="1"/>
        <rFont val="Calibri"/>
        <scheme val="minor"/>
      </rPr>
      <t>÷</t>
    </r>
    <r>
      <rPr>
        <sz val="12"/>
        <color theme="1"/>
        <rFont val="Calibri"/>
        <family val="2"/>
        <charset val="134"/>
        <scheme val="minor"/>
      </rPr>
      <t xml:space="preserve"> (Passif à court terme)</t>
    </r>
  </si>
  <si>
    <r>
      <t xml:space="preserve"> (Passif </t>
    </r>
    <r>
      <rPr>
        <sz val="16"/>
        <color theme="1"/>
        <rFont val="Calibri"/>
        <scheme val="minor"/>
      </rPr>
      <t>÷</t>
    </r>
    <r>
      <rPr>
        <sz val="12"/>
        <color theme="1"/>
        <rFont val="Calibri"/>
        <family val="2"/>
        <charset val="134"/>
        <scheme val="minor"/>
      </rPr>
      <t xml:space="preserve"> Actif)</t>
    </r>
  </si>
  <si>
    <r>
      <t xml:space="preserve">(Passif </t>
    </r>
    <r>
      <rPr>
        <sz val="16"/>
        <rFont val="Arial"/>
      </rPr>
      <t>÷</t>
    </r>
    <r>
      <rPr>
        <sz val="10"/>
        <rFont val="Arial"/>
        <charset val="204"/>
      </rPr>
      <t xml:space="preserve"> Avoir)</t>
    </r>
  </si>
  <si>
    <r>
      <t xml:space="preserve">(Actif à court terme - Stocks) </t>
    </r>
    <r>
      <rPr>
        <sz val="16"/>
        <color theme="1"/>
        <rFont val="Calibri"/>
        <scheme val="minor"/>
      </rPr>
      <t>÷</t>
    </r>
    <r>
      <rPr>
        <sz val="12"/>
        <color theme="1"/>
        <rFont val="Calibri"/>
        <family val="2"/>
        <charset val="134"/>
        <scheme val="minor"/>
      </rPr>
      <t xml:space="preserve"> (Passif à court terme)</t>
    </r>
  </si>
  <si>
    <t>jours</t>
  </si>
  <si>
    <r>
      <t xml:space="preserve">Achat durant la période </t>
    </r>
    <r>
      <rPr>
        <sz val="16"/>
        <rFont val="Arial"/>
      </rPr>
      <t>÷</t>
    </r>
    <r>
      <rPr>
        <sz val="10"/>
        <rFont val="Arial"/>
        <charset val="204"/>
      </rPr>
      <t xml:space="preserve"> Fournisseurs moyen
Fournisseur moyen = </t>
    </r>
    <r>
      <rPr>
        <sz val="20"/>
        <rFont val="Arial"/>
      </rPr>
      <t>[</t>
    </r>
    <r>
      <rPr>
        <sz val="10"/>
        <rFont val="Arial"/>
        <charset val="204"/>
      </rPr>
      <t>(Fournisseurs à l'ouverture + Fournisseurs à la fermeture) ÷ 2</t>
    </r>
    <r>
      <rPr>
        <sz val="20"/>
        <rFont val="Arial"/>
      </rPr>
      <t>]</t>
    </r>
  </si>
  <si>
    <r>
      <t>(365 jours</t>
    </r>
    <r>
      <rPr>
        <sz val="16"/>
        <color theme="1"/>
        <rFont val="Calibri"/>
        <scheme val="minor"/>
      </rPr>
      <t xml:space="preserve"> ÷</t>
    </r>
    <r>
      <rPr>
        <sz val="12"/>
        <color theme="1"/>
        <rFont val="Calibri"/>
        <family val="2"/>
        <charset val="134"/>
        <scheme val="minor"/>
      </rPr>
      <t xml:space="preserve"> Coefficient de rotation des comptes fournisseurs)
         (voir ci-dessus)</t>
    </r>
  </si>
  <si>
    <t>Total du passif à court terme</t>
  </si>
  <si>
    <t>Total du passif à long terme</t>
  </si>
  <si>
    <t>Total du Passif</t>
  </si>
  <si>
    <t>TOTAL DU PASSIF ET DES CAPITAUX</t>
  </si>
  <si>
    <t>Rotation des comptes fournisseurs</t>
  </si>
  <si>
    <t>Bilan de fermeture                                   au 31 décembre 2017</t>
  </si>
  <si>
    <t>Total des capitaux</t>
  </si>
  <si>
    <t>Dépôt chez Gaz Métropolitain</t>
  </si>
  <si>
    <t>Capital-actions</t>
  </si>
  <si>
    <t>Bilan d’ouverture                                   au 1er janvier 2017</t>
  </si>
  <si>
    <t>Bilan d’ouverture</t>
  </si>
  <si>
    <t>Frais payés d’avance (1400-1499)</t>
  </si>
  <si>
    <t>Divers frais payés d’avance</t>
  </si>
  <si>
    <t>Total de l’actif à court terme</t>
  </si>
  <si>
    <t>Œuvres d’art</t>
  </si>
  <si>
    <t>Amort. Acc. Œuvres d’art</t>
  </si>
  <si>
    <t>Frais d’émission de la dette à long terme</t>
  </si>
  <si>
    <t>Amort. Acc. Frais d’émission de la dette à long terme</t>
  </si>
  <si>
    <t>Total de l’actif à long terme</t>
  </si>
  <si>
    <t>TOTAL DE L’ACTIF</t>
  </si>
  <si>
    <t>LFPEC (90 %)</t>
  </si>
  <si>
    <t>Débiteurs (1200-1299)</t>
  </si>
  <si>
    <t>Débiteurs (1200-1299)</t>
  </si>
  <si>
    <t>Total de l’actif à lomg terme</t>
  </si>
  <si>
    <t>Capital-investisseur</t>
  </si>
  <si>
    <t>Bilan de fermeture</t>
  </si>
  <si>
    <t>Au 31 décembre  2017</t>
  </si>
  <si>
    <t>Élevé — Le risque de ne pas y arriver est grand !</t>
  </si>
  <si>
    <r>
      <t xml:space="preserve">(Bénéfice net avant impôt </t>
    </r>
    <r>
      <rPr>
        <b/>
        <sz val="16"/>
        <rFont val="Arial"/>
      </rPr>
      <t>÷</t>
    </r>
    <r>
      <rPr>
        <b/>
        <sz val="10"/>
        <rFont val="Arial"/>
        <family val="2"/>
        <charset val="204"/>
      </rPr>
      <t xml:space="preserve"> Avoir ) X 100</t>
    </r>
  </si>
  <si>
    <r>
      <t xml:space="preserve">(Bénéfice net avant impôt </t>
    </r>
    <r>
      <rPr>
        <b/>
        <sz val="16"/>
        <rFont val="Arial"/>
      </rPr>
      <t>÷</t>
    </r>
    <r>
      <rPr>
        <b/>
        <sz val="10"/>
        <rFont val="Arial"/>
        <family val="2"/>
        <charset val="204"/>
      </rPr>
      <t xml:space="preserve"> Ventes) X 100</t>
    </r>
  </si>
  <si>
    <r>
      <t xml:space="preserve">(Ventes </t>
    </r>
    <r>
      <rPr>
        <b/>
        <sz val="16"/>
        <rFont val="Arial"/>
      </rPr>
      <t>÷</t>
    </r>
    <r>
      <rPr>
        <b/>
        <sz val="10"/>
        <rFont val="Arial"/>
        <family val="2"/>
        <charset val="204"/>
      </rPr>
      <t xml:space="preserve"> Actif)</t>
    </r>
  </si>
  <si>
    <t>Indique le niveau de vente nécessaire pour atteindre le seuil de rentabilité.</t>
  </si>
  <si>
    <t>Chez CL3 inc.</t>
  </si>
  <si>
    <t>Rendement des investisseurs et des propriétaires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</si>
</sst>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0.00\ &quot;$&quot;_);\(#,##0.00\ &quot;$&quot;\)"/>
    <numFmt numFmtId="42" formatCode="_ * #,##0_)\ &quot;$&quot;_ ;_ * \(#,##0\)\ &quot;$&quot;_ ;_ * &quot;-&quot;_)\ &quot;$&quot;_ ;_ @_ "/>
    <numFmt numFmtId="44" formatCode="_ * #,##0.00_)\ &quot;$&quot;_ ;_ * \(#,##0.00\)\ &quot;$&quot;_ ;_ * &quot;-&quot;??_)\ &quot;$&quot;_ ;_ @_ "/>
    <numFmt numFmtId="164" formatCode="#,##0.00_);\(#,##0.00\)"/>
    <numFmt numFmtId="165" formatCode="#,##0.00\ &quot;$&quot;"/>
    <numFmt numFmtId="166" formatCode="_ * #,##0.00_)\ [$€-1]_ ;_ * \(#,##0.00\)\ [$€-1]_ ;_ * &quot;-&quot;??_)\ [$€-1]_ "/>
    <numFmt numFmtId="167" formatCode="_-* #,##0.00\ &quot;$&quot;_-;_-* #,##0.00\ &quot;$&quot;\-;_-* &quot;-&quot;??\ &quot;$&quot;_-;_-@_-"/>
    <numFmt numFmtId="168" formatCode="[$-C0C]d\ mmm\ yyyy;@"/>
    <numFmt numFmtId="169" formatCode="#,##0.00&quot;$&quot;"/>
  </numFmts>
  <fonts count="51" x14ac:knownFonts="1">
    <font>
      <sz val="12"/>
      <color theme="1"/>
      <name val="Calibri"/>
      <family val="2"/>
      <charset val="134"/>
      <scheme val="minor"/>
    </font>
    <font>
      <sz val="10"/>
      <name val="Arial"/>
      <charset val="204"/>
    </font>
    <font>
      <b/>
      <sz val="10"/>
      <name val="Arial"/>
      <family val="2"/>
      <charset val="204"/>
    </font>
    <font>
      <b/>
      <sz val="12"/>
      <name val="Arial"/>
      <family val="2"/>
      <charset val="204"/>
    </font>
    <font>
      <b/>
      <sz val="12"/>
      <color theme="0"/>
      <name val="Arial"/>
      <charset val="204"/>
    </font>
    <font>
      <sz val="10"/>
      <color theme="0"/>
      <name val="Arial"/>
      <charset val="204"/>
    </font>
    <font>
      <i/>
      <sz val="11"/>
      <color indexed="45"/>
      <name val="Arial"/>
      <charset val="204"/>
    </font>
    <font>
      <u/>
      <sz val="10"/>
      <color indexed="12"/>
      <name val="Verdana"/>
    </font>
    <font>
      <sz val="10"/>
      <name val="Verdana"/>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0"/>
      <name val="Arial Black"/>
      <family val="2"/>
    </font>
    <font>
      <b/>
      <sz val="10"/>
      <color theme="1"/>
      <name val="Arial Black"/>
      <family val="2"/>
    </font>
    <font>
      <sz val="10"/>
      <color theme="1"/>
      <name val="Arial"/>
      <charset val="204"/>
    </font>
    <font>
      <b/>
      <sz val="12"/>
      <color indexed="8"/>
      <name val="Arial"/>
      <family val="2"/>
    </font>
    <font>
      <sz val="10"/>
      <color indexed="8"/>
      <name val="Arial"/>
      <family val="2"/>
    </font>
    <font>
      <b/>
      <u val="singleAccounting"/>
      <sz val="10"/>
      <name val="Arial Black"/>
      <family val="2"/>
    </font>
    <font>
      <b/>
      <sz val="10"/>
      <name val="Arial Black"/>
      <family val="2"/>
    </font>
    <font>
      <b/>
      <sz val="12"/>
      <color indexed="9"/>
      <name val="Arial Black"/>
      <family val="2"/>
    </font>
    <font>
      <sz val="12"/>
      <color indexed="9"/>
      <name val="Arial"/>
    </font>
    <font>
      <b/>
      <u/>
      <sz val="10"/>
      <name val="Arial Black"/>
    </font>
    <font>
      <b/>
      <u/>
      <sz val="10"/>
      <name val="Arial"/>
      <family val="2"/>
      <charset val="204"/>
    </font>
    <font>
      <sz val="10"/>
      <color indexed="9"/>
      <name val="Arial"/>
      <charset val="204"/>
    </font>
    <font>
      <b/>
      <sz val="12"/>
      <color rgb="FFFFFFFF"/>
      <name val="Arial Black"/>
      <family val="2"/>
    </font>
    <font>
      <sz val="12"/>
      <color rgb="FFFFFFFF"/>
      <name val="Arial"/>
    </font>
    <font>
      <sz val="12"/>
      <color rgb="FF000000"/>
      <name val="Calibri"/>
      <family val="2"/>
      <charset val="134"/>
      <scheme val="minor"/>
    </font>
    <font>
      <b/>
      <sz val="10"/>
      <color theme="0"/>
      <name val="Arial Black"/>
    </font>
    <font>
      <b/>
      <sz val="12"/>
      <color theme="1"/>
      <name val="Calibri"/>
      <family val="2"/>
      <charset val="238"/>
      <scheme val="minor"/>
    </font>
    <font>
      <b/>
      <u val="singleAccounting"/>
      <sz val="10"/>
      <name val="Arial"/>
      <charset val="204"/>
    </font>
    <font>
      <b/>
      <sz val="10"/>
      <color rgb="FF0000FF"/>
      <name val="Arial"/>
      <charset val="204"/>
    </font>
    <font>
      <sz val="10"/>
      <color rgb="FF0000FF"/>
      <name val="Arial"/>
      <charset val="204"/>
    </font>
    <font>
      <b/>
      <sz val="10"/>
      <color indexed="9"/>
      <name val="Arial"/>
      <family val="2"/>
      <charset val="204"/>
    </font>
    <font>
      <b/>
      <sz val="10"/>
      <color theme="1"/>
      <name val="Arial"/>
      <charset val="204"/>
    </font>
    <font>
      <u/>
      <sz val="12"/>
      <color theme="10"/>
      <name val="Calibri"/>
      <family val="2"/>
      <charset val="238"/>
      <scheme val="minor"/>
    </font>
    <font>
      <u/>
      <sz val="12"/>
      <color theme="11"/>
      <name val="Calibri"/>
      <family val="2"/>
      <charset val="238"/>
      <scheme val="minor"/>
    </font>
    <font>
      <b/>
      <sz val="10"/>
      <color rgb="FF000090"/>
      <name val="Arial"/>
    </font>
    <font>
      <sz val="10"/>
      <color rgb="FF000090"/>
      <name val="Arial"/>
    </font>
    <font>
      <b/>
      <sz val="12"/>
      <color rgb="FF000000"/>
      <name val="Calibri"/>
      <scheme val="minor"/>
    </font>
    <font>
      <b/>
      <sz val="20"/>
      <name val="Arial"/>
    </font>
    <font>
      <b/>
      <sz val="16"/>
      <name val="Arial"/>
    </font>
    <font>
      <sz val="16"/>
      <name val="Arial"/>
    </font>
    <font>
      <sz val="20"/>
      <color theme="1"/>
      <name val="Calibri"/>
      <scheme val="minor"/>
    </font>
    <font>
      <sz val="16"/>
      <color theme="1"/>
      <name val="Calibri"/>
      <scheme val="minor"/>
    </font>
    <font>
      <sz val="20"/>
      <name val="Arial"/>
    </font>
    <font>
      <b/>
      <u/>
      <sz val="12"/>
      <color theme="1"/>
      <name val="Calibri"/>
      <scheme val="minor"/>
    </font>
    <font>
      <b/>
      <u/>
      <sz val="12"/>
      <color rgb="FF000000"/>
      <name val="Calibri"/>
      <scheme val="minor"/>
    </font>
    <font>
      <b/>
      <u val="doubleAccounting"/>
      <sz val="10"/>
      <name val="Arial Black"/>
    </font>
  </fonts>
  <fills count="2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indexed="55"/>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rgb="FFFFFF00"/>
        <bgColor indexed="64"/>
      </patternFill>
    </fill>
    <fill>
      <patternFill patternType="solid">
        <fgColor indexed="8"/>
        <bgColor indexed="64"/>
      </patternFill>
    </fill>
    <fill>
      <patternFill patternType="solid">
        <fgColor rgb="FFFFFFFF"/>
        <bgColor rgb="FF000000"/>
      </patternFill>
    </fill>
    <fill>
      <patternFill patternType="solid">
        <fgColor rgb="FFFFFF00"/>
        <bgColor rgb="FF000000"/>
      </patternFill>
    </fill>
    <fill>
      <patternFill patternType="solid">
        <fgColor rgb="FF000000"/>
        <bgColor rgb="FF000000"/>
      </patternFill>
    </fill>
    <fill>
      <patternFill patternType="solid">
        <fgColor theme="1"/>
        <bgColor rgb="FF000000"/>
      </patternFill>
    </fill>
    <fill>
      <patternFill patternType="solid">
        <fgColor indexed="22"/>
        <bgColor indexed="64"/>
      </patternFill>
    </fill>
    <fill>
      <patternFill patternType="solid">
        <fgColor theme="7" tint="0.59999389629810485"/>
        <bgColor indexed="64"/>
      </patternFill>
    </fill>
    <fill>
      <patternFill patternType="solid">
        <fgColor indexed="9"/>
        <bgColor indexed="64"/>
      </patternFill>
    </fill>
  </fills>
  <borders count="55">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style="thick">
        <color auto="1"/>
      </left>
      <right style="thick">
        <color auto="1"/>
      </right>
      <top style="medium">
        <color auto="1"/>
      </top>
      <bottom style="medium">
        <color auto="1"/>
      </bottom>
      <diagonal/>
    </border>
    <border>
      <left style="thin">
        <color auto="1"/>
      </left>
      <right style="thick">
        <color auto="1"/>
      </right>
      <top style="medium">
        <color auto="1"/>
      </top>
      <bottom style="medium">
        <color auto="1"/>
      </bottom>
      <diagonal/>
    </border>
    <border>
      <left/>
      <right style="thin">
        <color auto="1"/>
      </right>
      <top style="medium">
        <color auto="1"/>
      </top>
      <bottom style="medium">
        <color auto="1"/>
      </bottom>
      <diagonal/>
    </border>
    <border>
      <left style="thick">
        <color auto="1"/>
      </left>
      <right style="thick">
        <color auto="1"/>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style="thin">
        <color auto="1"/>
      </right>
      <top style="thick">
        <color auto="1"/>
      </top>
      <bottom style="medium">
        <color auto="1"/>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right style="thin">
        <color auto="1"/>
      </right>
      <top style="medium">
        <color auto="1"/>
      </top>
      <bottom style="thick">
        <color auto="1"/>
      </bottom>
      <diagonal/>
    </border>
    <border>
      <left/>
      <right/>
      <top style="medium">
        <color auto="1"/>
      </top>
      <bottom style="thick">
        <color auto="1"/>
      </bottom>
      <diagonal/>
    </border>
    <border>
      <left style="thin">
        <color auto="1"/>
      </left>
      <right style="thick">
        <color auto="1"/>
      </right>
      <top style="medium">
        <color auto="1"/>
      </top>
      <bottom style="thick">
        <color auto="1"/>
      </bottom>
      <diagonal/>
    </border>
    <border>
      <left style="thick">
        <color auto="1"/>
      </left>
      <right style="thin">
        <color auto="1"/>
      </right>
      <top style="medium">
        <color auto="1"/>
      </top>
      <bottom style="medium">
        <color auto="1"/>
      </bottom>
      <diagonal/>
    </border>
    <border>
      <left/>
      <right style="thick">
        <color auto="1"/>
      </right>
      <top style="medium">
        <color auto="1"/>
      </top>
      <bottom style="medium">
        <color auto="1"/>
      </bottom>
      <diagonal/>
    </border>
    <border>
      <left style="thick">
        <color auto="1"/>
      </left>
      <right style="thin">
        <color auto="1"/>
      </right>
      <top/>
      <bottom style="medium">
        <color auto="1"/>
      </bottom>
      <diagonal/>
    </border>
    <border>
      <left/>
      <right/>
      <top/>
      <bottom style="medium">
        <color auto="1"/>
      </bottom>
      <diagonal/>
    </border>
    <border>
      <left style="thin">
        <color auto="1"/>
      </left>
      <right style="thin">
        <color auto="1"/>
      </right>
      <top/>
      <bottom style="medium">
        <color auto="1"/>
      </bottom>
      <diagonal/>
    </border>
    <border>
      <left style="thin">
        <color auto="1"/>
      </left>
      <right style="thick">
        <color auto="1"/>
      </right>
      <top/>
      <bottom style="medium">
        <color auto="1"/>
      </bottom>
      <diagonal/>
    </border>
    <border>
      <left style="thick">
        <color auto="1"/>
      </left>
      <right style="thick">
        <color auto="1"/>
      </right>
      <top/>
      <bottom/>
      <diagonal/>
    </border>
    <border>
      <left style="thick">
        <color auto="1"/>
      </left>
      <right style="thick">
        <color auto="1"/>
      </right>
      <top/>
      <bottom style="medium">
        <color auto="1"/>
      </bottom>
      <diagonal/>
    </border>
    <border>
      <left style="thick">
        <color auto="1"/>
      </left>
      <right/>
      <top/>
      <bottom style="medium">
        <color auto="1"/>
      </bottom>
      <diagonal/>
    </border>
    <border>
      <left/>
      <right style="thick">
        <color auto="1"/>
      </right>
      <top/>
      <bottom style="medium">
        <color auto="1"/>
      </bottom>
      <diagonal/>
    </border>
    <border>
      <left style="thick">
        <color auto="1"/>
      </left>
      <right style="thick">
        <color auto="1"/>
      </right>
      <top/>
      <bottom style="dashed">
        <color auto="1"/>
      </bottom>
      <diagonal/>
    </border>
    <border>
      <left/>
      <right/>
      <top/>
      <bottom style="dashed">
        <color auto="1"/>
      </bottom>
      <diagonal/>
    </border>
    <border>
      <left style="thick">
        <color auto="1"/>
      </left>
      <right/>
      <top/>
      <bottom style="dashed">
        <color auto="1"/>
      </bottom>
      <diagonal/>
    </border>
    <border>
      <left/>
      <right style="thick">
        <color auto="1"/>
      </right>
      <top/>
      <bottom style="dashed">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style="thick">
        <color auto="1"/>
      </bottom>
      <diagonal/>
    </border>
    <border>
      <left/>
      <right style="thin">
        <color auto="1"/>
      </right>
      <top/>
      <bottom style="medium">
        <color auto="1"/>
      </bottom>
      <diagonal/>
    </border>
    <border>
      <left style="thick">
        <color auto="1"/>
      </left>
      <right/>
      <top style="medium">
        <color auto="1"/>
      </top>
      <bottom style="medium">
        <color auto="1"/>
      </bottom>
      <diagonal/>
    </border>
    <border>
      <left/>
      <right/>
      <top style="thick">
        <color auto="1"/>
      </top>
      <bottom style="thick">
        <color auto="1"/>
      </bottom>
      <diagonal/>
    </border>
  </borders>
  <cellStyleXfs count="41">
    <xf numFmtId="0" fontId="0" fillId="0" borderId="0"/>
    <xf numFmtId="0" fontId="1" fillId="0" borderId="0"/>
    <xf numFmtId="9" fontId="1" fillId="0" borderId="0" applyFont="0" applyFill="0" applyBorder="0" applyAlignment="0" applyProtection="0"/>
    <xf numFmtId="49" fontId="6" fillId="0" borderId="0">
      <alignment horizontal="left" vertical="top"/>
    </xf>
    <xf numFmtId="0" fontId="1" fillId="8" borderId="14" applyNumberFormat="0" applyFont="0" applyAlignment="0" applyProtection="0"/>
    <xf numFmtId="166" fontId="1" fillId="0" borderId="0" applyFont="0" applyFill="0" applyBorder="0" applyAlignment="0" applyProtection="0"/>
    <xf numFmtId="0" fontId="7" fillId="0" borderId="0" applyNumberFormat="0" applyFill="0" applyBorder="0" applyAlignment="0" applyProtection="0">
      <alignment vertical="top"/>
      <protection locked="0"/>
    </xf>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9" fillId="9" borderId="0" applyNumberFormat="0" applyBorder="0" applyAlignment="0" applyProtection="0"/>
    <xf numFmtId="0" fontId="10" fillId="0" borderId="0" applyNumberFormat="0" applyFill="0" applyBorder="0" applyAlignment="0" applyProtection="0"/>
    <xf numFmtId="0" fontId="11" fillId="0" borderId="15" applyNumberFormat="0" applyFill="0" applyAlignment="0" applyProtection="0"/>
    <xf numFmtId="0" fontId="12" fillId="0" borderId="16" applyNumberFormat="0" applyFill="0" applyAlignment="0" applyProtection="0"/>
    <xf numFmtId="0" fontId="13" fillId="0" borderId="17" applyNumberFormat="0" applyFill="0" applyAlignment="0" applyProtection="0"/>
    <xf numFmtId="0" fontId="13" fillId="0" borderId="0" applyNumberFormat="0" applyFill="0" applyBorder="0" applyAlignment="0" applyProtection="0"/>
    <xf numFmtId="0" fontId="14" fillId="10" borderId="18"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299">
    <xf numFmtId="0" fontId="0" fillId="0" borderId="0" xfId="0"/>
    <xf numFmtId="0" fontId="1" fillId="0" borderId="0" xfId="1"/>
    <xf numFmtId="0" fontId="3" fillId="0" borderId="0" xfId="1" applyFont="1"/>
    <xf numFmtId="0" fontId="4" fillId="3" borderId="0" xfId="1" applyFont="1" applyFill="1" applyBorder="1" applyAlignment="1"/>
    <xf numFmtId="0" fontId="5" fillId="3" borderId="0" xfId="1" applyFont="1" applyFill="1" applyBorder="1" applyAlignment="1"/>
    <xf numFmtId="0" fontId="1" fillId="3" borderId="0" xfId="1" applyFont="1" applyFill="1" applyBorder="1" applyAlignment="1"/>
    <xf numFmtId="0" fontId="1" fillId="0" borderId="0" xfId="1" applyFont="1"/>
    <xf numFmtId="0" fontId="2" fillId="4" borderId="9" xfId="1" applyFont="1" applyFill="1" applyBorder="1"/>
    <xf numFmtId="0" fontId="2" fillId="4" borderId="10" xfId="1" applyFont="1" applyFill="1" applyBorder="1"/>
    <xf numFmtId="0" fontId="1" fillId="0" borderId="0" xfId="1" applyAlignment="1">
      <alignment wrapText="1"/>
    </xf>
    <xf numFmtId="0" fontId="1" fillId="5" borderId="1" xfId="1" applyFill="1" applyBorder="1"/>
    <xf numFmtId="0" fontId="1" fillId="5" borderId="2" xfId="1" applyFill="1" applyBorder="1"/>
    <xf numFmtId="0" fontId="1" fillId="5" borderId="3" xfId="1" applyFill="1" applyBorder="1"/>
    <xf numFmtId="0" fontId="1" fillId="5" borderId="4" xfId="1" applyFill="1" applyBorder="1"/>
    <xf numFmtId="0" fontId="2" fillId="6" borderId="4" xfId="1" applyFont="1" applyFill="1" applyBorder="1" applyAlignment="1">
      <alignment horizontal="center"/>
    </xf>
    <xf numFmtId="0" fontId="2" fillId="5" borderId="0" xfId="1" applyFont="1" applyFill="1" applyBorder="1" applyAlignment="1">
      <alignment horizontal="center"/>
    </xf>
    <xf numFmtId="0" fontId="2" fillId="7" borderId="0" xfId="1" applyFont="1" applyFill="1" applyBorder="1" applyAlignment="1">
      <alignment horizontal="center"/>
    </xf>
    <xf numFmtId="0" fontId="2" fillId="7" borderId="5" xfId="1" applyFont="1" applyFill="1" applyBorder="1" applyAlignment="1">
      <alignment horizontal="center"/>
    </xf>
    <xf numFmtId="0" fontId="1" fillId="5" borderId="5" xfId="1" applyFill="1" applyBorder="1" applyAlignment="1">
      <alignment horizontal="center"/>
    </xf>
    <xf numFmtId="0" fontId="1" fillId="0" borderId="0" xfId="1" applyAlignment="1">
      <alignment horizontal="center"/>
    </xf>
    <xf numFmtId="0" fontId="1" fillId="5" borderId="0" xfId="1" applyFill="1" applyBorder="1"/>
    <xf numFmtId="0" fontId="1" fillId="5" borderId="5" xfId="1" applyFill="1" applyBorder="1"/>
    <xf numFmtId="0" fontId="1" fillId="5" borderId="0" xfId="1" applyFill="1" applyBorder="1" applyAlignment="1">
      <alignment vertical="center" wrapText="1"/>
    </xf>
    <xf numFmtId="0" fontId="1" fillId="5" borderId="0" xfId="1" applyFont="1" applyFill="1" applyBorder="1" applyAlignment="1">
      <alignment vertical="center" wrapText="1"/>
    </xf>
    <xf numFmtId="0" fontId="1" fillId="5" borderId="5" xfId="1" applyFill="1" applyBorder="1" applyAlignment="1">
      <alignment vertical="center" wrapText="1"/>
    </xf>
    <xf numFmtId="0" fontId="1" fillId="5" borderId="12" xfId="1" applyFill="1" applyBorder="1" applyAlignment="1">
      <alignment vertical="center" wrapText="1"/>
    </xf>
    <xf numFmtId="0" fontId="1" fillId="5" borderId="0" xfId="1" applyFill="1" applyBorder="1" applyAlignment="1">
      <alignment horizontal="center" vertical="center" wrapText="1"/>
    </xf>
    <xf numFmtId="10" fontId="1" fillId="5" borderId="0" xfId="1" applyNumberFormat="1" applyFill="1" applyBorder="1" applyAlignment="1">
      <alignment horizontal="center" vertical="center" wrapText="1"/>
    </xf>
    <xf numFmtId="0" fontId="2" fillId="5" borderId="12" xfId="1" applyFont="1" applyFill="1" applyBorder="1" applyAlignment="1">
      <alignment vertical="center" wrapText="1"/>
    </xf>
    <xf numFmtId="0" fontId="1" fillId="5" borderId="12" xfId="1" applyFont="1" applyFill="1" applyBorder="1" applyAlignment="1">
      <alignment vertical="center" wrapText="1"/>
    </xf>
    <xf numFmtId="0" fontId="1" fillId="5" borderId="11" xfId="1" applyFill="1" applyBorder="1" applyAlignment="1">
      <alignment horizontal="center" vertical="center" wrapText="1"/>
    </xf>
    <xf numFmtId="0" fontId="1" fillId="5" borderId="12" xfId="1" applyFill="1" applyBorder="1" applyAlignment="1">
      <alignment horizontal="center" vertical="center" wrapText="1"/>
    </xf>
    <xf numFmtId="2" fontId="1" fillId="5" borderId="0" xfId="1" applyNumberFormat="1" applyFill="1" applyBorder="1" applyAlignment="1">
      <alignment horizontal="center" vertical="center" wrapText="1"/>
    </xf>
    <xf numFmtId="0" fontId="2" fillId="5" borderId="0" xfId="1" applyFont="1" applyFill="1" applyBorder="1" applyAlignment="1">
      <alignment vertical="center" wrapText="1"/>
    </xf>
    <xf numFmtId="0" fontId="1" fillId="5" borderId="6" xfId="1" applyFill="1" applyBorder="1"/>
    <xf numFmtId="0" fontId="1" fillId="5" borderId="7" xfId="1" applyFill="1" applyBorder="1" applyAlignment="1">
      <alignment vertical="center" wrapText="1"/>
    </xf>
    <xf numFmtId="0" fontId="1" fillId="5" borderId="7" xfId="1" applyNumberFormat="1" applyFill="1" applyBorder="1" applyAlignment="1">
      <alignment vertical="center" wrapText="1"/>
    </xf>
    <xf numFmtId="0" fontId="1" fillId="5" borderId="8" xfId="1" applyFill="1" applyBorder="1" applyAlignment="1">
      <alignment vertical="center" wrapText="1"/>
    </xf>
    <xf numFmtId="0" fontId="1" fillId="0" borderId="0" xfId="1" applyAlignment="1">
      <alignment vertical="center" wrapText="1"/>
    </xf>
    <xf numFmtId="0" fontId="1" fillId="0" borderId="0" xfId="1" applyNumberFormat="1" applyAlignment="1">
      <alignment vertical="center" wrapText="1"/>
    </xf>
    <xf numFmtId="0" fontId="1" fillId="0" borderId="0" xfId="1" applyNumberFormat="1"/>
    <xf numFmtId="165" fontId="1" fillId="0" borderId="0" xfId="1" applyNumberFormat="1"/>
    <xf numFmtId="0" fontId="1" fillId="5" borderId="20" xfId="1" applyFont="1" applyFill="1" applyBorder="1" applyAlignment="1">
      <alignment vertical="center" wrapText="1"/>
    </xf>
    <xf numFmtId="0" fontId="1" fillId="0" borderId="21" xfId="1" applyBorder="1" applyAlignment="1">
      <alignment vertical="center" wrapText="1"/>
    </xf>
    <xf numFmtId="0" fontId="1" fillId="5" borderId="20" xfId="1" applyFill="1" applyBorder="1" applyAlignment="1">
      <alignment vertical="center" wrapText="1"/>
    </xf>
    <xf numFmtId="0" fontId="0" fillId="0" borderId="19" xfId="1" applyFont="1" applyBorder="1" applyAlignment="1">
      <alignment horizontal="center" vertical="center" wrapText="1"/>
    </xf>
    <xf numFmtId="164" fontId="1" fillId="3" borderId="20" xfId="1" applyNumberFormat="1" applyFill="1" applyBorder="1" applyAlignment="1">
      <alignment horizontal="center" vertical="center" wrapText="1"/>
    </xf>
    <xf numFmtId="0" fontId="1" fillId="0" borderId="19" xfId="1" applyBorder="1" applyAlignment="1">
      <alignment vertical="center" wrapText="1"/>
    </xf>
    <xf numFmtId="0" fontId="1" fillId="0" borderId="21" xfId="1" applyBorder="1" applyAlignment="1">
      <alignment horizontal="center" vertical="center" wrapText="1"/>
    </xf>
    <xf numFmtId="0" fontId="1" fillId="5" borderId="19" xfId="1" applyFill="1" applyBorder="1" applyAlignment="1">
      <alignment vertical="center" wrapText="1"/>
    </xf>
    <xf numFmtId="10" fontId="1" fillId="0" borderId="23" xfId="1" applyNumberFormat="1" applyBorder="1" applyAlignment="1">
      <alignment horizontal="center" vertical="center" wrapText="1"/>
    </xf>
    <xf numFmtId="0" fontId="2" fillId="0" borderId="22" xfId="1" applyFont="1" applyBorder="1" applyAlignment="1">
      <alignment vertical="center" wrapText="1"/>
    </xf>
    <xf numFmtId="0" fontId="1" fillId="5" borderId="25" xfId="1" applyFont="1" applyFill="1" applyBorder="1" applyAlignment="1">
      <alignment vertical="center" wrapText="1"/>
    </xf>
    <xf numFmtId="0" fontId="2" fillId="4" borderId="26" xfId="1" applyFont="1" applyFill="1" applyBorder="1" applyAlignment="1">
      <alignment vertical="center" wrapText="1"/>
    </xf>
    <xf numFmtId="0" fontId="1" fillId="5" borderId="27" xfId="1" applyFill="1" applyBorder="1" applyAlignment="1">
      <alignment vertical="center" wrapText="1"/>
    </xf>
    <xf numFmtId="10" fontId="1" fillId="4" borderId="25" xfId="2" applyNumberFormat="1" applyFont="1" applyFill="1" applyBorder="1" applyAlignment="1">
      <alignment horizontal="center" vertical="center" wrapText="1"/>
    </xf>
    <xf numFmtId="0" fontId="1" fillId="5" borderId="27" xfId="1" applyFont="1" applyFill="1" applyBorder="1" applyAlignment="1">
      <alignment vertical="center" wrapText="1"/>
    </xf>
    <xf numFmtId="0" fontId="2" fillId="4" borderId="28" xfId="1" applyFont="1" applyFill="1" applyBorder="1" applyAlignment="1">
      <alignment vertical="center" wrapText="1"/>
    </xf>
    <xf numFmtId="0" fontId="1" fillId="5" borderId="26" xfId="1" applyFill="1" applyBorder="1" applyAlignment="1">
      <alignment vertical="center" wrapText="1"/>
    </xf>
    <xf numFmtId="10" fontId="1" fillId="4" borderId="25" xfId="1" applyNumberFormat="1" applyFill="1" applyBorder="1" applyAlignment="1">
      <alignment horizontal="center" vertical="center" wrapText="1"/>
    </xf>
    <xf numFmtId="0" fontId="1" fillId="5" borderId="26" xfId="1" applyFont="1" applyFill="1" applyBorder="1" applyAlignment="1">
      <alignment vertical="center" wrapText="1"/>
    </xf>
    <xf numFmtId="0" fontId="1" fillId="0" borderId="30" xfId="1" applyBorder="1" applyAlignment="1">
      <alignment horizontal="center" vertical="center" wrapText="1"/>
    </xf>
    <xf numFmtId="0" fontId="1" fillId="5" borderId="31" xfId="1" applyFont="1" applyFill="1" applyBorder="1" applyAlignment="1">
      <alignment vertical="center" wrapText="1"/>
    </xf>
    <xf numFmtId="0" fontId="1" fillId="0" borderId="31" xfId="1" applyBorder="1" applyAlignment="1">
      <alignment vertical="center" wrapText="1"/>
    </xf>
    <xf numFmtId="0" fontId="1" fillId="5" borderId="32" xfId="1" applyFill="1" applyBorder="1" applyAlignment="1">
      <alignment vertical="center" wrapText="1"/>
    </xf>
    <xf numFmtId="0" fontId="0" fillId="0" borderId="33" xfId="1" applyFont="1" applyBorder="1" applyAlignment="1">
      <alignment horizontal="center" vertical="center" wrapText="1"/>
    </xf>
    <xf numFmtId="10" fontId="1" fillId="0" borderId="32" xfId="1" applyNumberFormat="1" applyBorder="1" applyAlignment="1">
      <alignment horizontal="center" vertical="center" wrapText="1"/>
    </xf>
    <xf numFmtId="0" fontId="1" fillId="5" borderId="31" xfId="1" applyFill="1" applyBorder="1" applyAlignment="1">
      <alignment vertical="center" wrapText="1"/>
    </xf>
    <xf numFmtId="0" fontId="1" fillId="0" borderId="31" xfId="1" applyFont="1" applyBorder="1" applyAlignment="1">
      <alignment vertical="center" wrapText="1"/>
    </xf>
    <xf numFmtId="0" fontId="2" fillId="0" borderId="34" xfId="1" applyFont="1" applyBorder="1" applyAlignment="1">
      <alignment vertical="center" wrapText="1"/>
    </xf>
    <xf numFmtId="2" fontId="1" fillId="4" borderId="27" xfId="1" applyNumberFormat="1" applyFill="1" applyBorder="1" applyAlignment="1">
      <alignment horizontal="center" vertical="center" wrapText="1"/>
    </xf>
    <xf numFmtId="0" fontId="1" fillId="3" borderId="21" xfId="1" applyFill="1" applyBorder="1" applyAlignment="1">
      <alignment horizontal="center" vertical="center" wrapText="1"/>
    </xf>
    <xf numFmtId="0" fontId="2" fillId="3" borderId="21" xfId="1" applyFont="1" applyFill="1" applyBorder="1" applyAlignment="1">
      <alignment vertical="center" wrapText="1"/>
    </xf>
    <xf numFmtId="0" fontId="1" fillId="3" borderId="21" xfId="1" applyFont="1" applyFill="1" applyBorder="1" applyAlignment="1">
      <alignment horizontal="center" vertical="center" wrapText="1"/>
    </xf>
    <xf numFmtId="0" fontId="1" fillId="3" borderId="21" xfId="1" applyFill="1" applyBorder="1" applyAlignment="1">
      <alignment vertical="center" wrapText="1"/>
    </xf>
    <xf numFmtId="0" fontId="1" fillId="3" borderId="21" xfId="1" applyFont="1" applyFill="1" applyBorder="1" applyAlignment="1">
      <alignment vertical="center" wrapText="1"/>
    </xf>
    <xf numFmtId="0" fontId="1" fillId="0" borderId="35" xfId="1" applyBorder="1" applyAlignment="1">
      <alignment horizontal="center" vertical="center" wrapText="1"/>
    </xf>
    <xf numFmtId="164" fontId="1" fillId="4" borderId="20" xfId="1" applyNumberFormat="1" applyFill="1" applyBorder="1" applyAlignment="1">
      <alignment horizontal="center" vertical="center" wrapText="1"/>
    </xf>
    <xf numFmtId="0" fontId="1" fillId="3" borderId="35" xfId="1" applyFill="1" applyBorder="1" applyAlignment="1">
      <alignment horizontal="center" vertical="center" wrapText="1"/>
    </xf>
    <xf numFmtId="0" fontId="1" fillId="3" borderId="19" xfId="1" applyFill="1" applyBorder="1" applyAlignment="1">
      <alignment vertical="center" wrapText="1"/>
    </xf>
    <xf numFmtId="0" fontId="1" fillId="3" borderId="19" xfId="1" applyFont="1" applyFill="1" applyBorder="1" applyAlignment="1">
      <alignment horizontal="center" vertical="center" wrapText="1"/>
    </xf>
    <xf numFmtId="49" fontId="1" fillId="3" borderId="36" xfId="1" applyNumberFormat="1" applyFill="1" applyBorder="1" applyAlignment="1">
      <alignment vertical="center" wrapText="1"/>
    </xf>
    <xf numFmtId="0" fontId="1" fillId="0" borderId="37" xfId="1" applyBorder="1" applyAlignment="1">
      <alignment horizontal="center" vertical="center" wrapText="1"/>
    </xf>
    <xf numFmtId="0" fontId="1" fillId="5" borderId="38" xfId="1" applyFont="1" applyFill="1" applyBorder="1" applyAlignment="1">
      <alignment vertical="center" wrapText="1"/>
    </xf>
    <xf numFmtId="0" fontId="1" fillId="0" borderId="39" xfId="1" applyBorder="1" applyAlignment="1">
      <alignment vertical="center" wrapText="1"/>
    </xf>
    <xf numFmtId="0" fontId="1" fillId="5" borderId="38" xfId="1" applyFill="1" applyBorder="1" applyAlignment="1">
      <alignment vertical="center" wrapText="1"/>
    </xf>
    <xf numFmtId="0" fontId="0" fillId="0" borderId="39" xfId="1" applyFont="1" applyBorder="1" applyAlignment="1">
      <alignment horizontal="center" vertical="center" wrapText="1"/>
    </xf>
    <xf numFmtId="10" fontId="1" fillId="0" borderId="38" xfId="1" applyNumberFormat="1" applyBorder="1" applyAlignment="1">
      <alignment horizontal="center" vertical="center" wrapText="1"/>
    </xf>
    <xf numFmtId="0" fontId="2" fillId="0" borderId="40" xfId="1" applyFont="1" applyBorder="1" applyAlignment="1">
      <alignment vertical="center" wrapText="1"/>
    </xf>
    <xf numFmtId="2" fontId="1" fillId="0" borderId="23" xfId="1" applyNumberFormat="1" applyBorder="1" applyAlignment="1">
      <alignment horizontal="center" vertical="center" wrapText="1"/>
    </xf>
    <xf numFmtId="0" fontId="1" fillId="0" borderId="22" xfId="1" applyBorder="1" applyAlignment="1">
      <alignment vertical="center" wrapText="1"/>
    </xf>
    <xf numFmtId="0" fontId="1" fillId="3" borderId="35" xfId="1" applyFont="1" applyFill="1" applyBorder="1" applyAlignment="1">
      <alignment horizontal="center" vertical="center" wrapText="1"/>
    </xf>
    <xf numFmtId="0" fontId="1" fillId="3" borderId="19" xfId="1" applyFont="1" applyFill="1" applyBorder="1" applyAlignment="1">
      <alignment vertical="center" wrapText="1"/>
    </xf>
    <xf numFmtId="167" fontId="20" fillId="11" borderId="4" xfId="7" applyFont="1" applyFill="1" applyBorder="1" applyAlignment="1">
      <alignment horizontal="center"/>
    </xf>
    <xf numFmtId="167" fontId="20" fillId="12" borderId="0" xfId="7" applyFont="1" applyFill="1" applyBorder="1" applyAlignment="1">
      <alignment horizontal="center"/>
    </xf>
    <xf numFmtId="167" fontId="20" fillId="11" borderId="5" xfId="7" applyFont="1" applyFill="1" applyBorder="1" applyAlignment="1">
      <alignment horizontal="center"/>
    </xf>
    <xf numFmtId="0" fontId="1" fillId="0" borderId="0" xfId="0" applyFont="1"/>
    <xf numFmtId="44" fontId="21" fillId="11" borderId="4" xfId="7" applyNumberFormat="1" applyFont="1" applyFill="1" applyBorder="1" applyAlignment="1">
      <alignment horizontal="center"/>
    </xf>
    <xf numFmtId="44" fontId="21" fillId="12" borderId="0" xfId="7" applyNumberFormat="1" applyFont="1" applyFill="1" applyBorder="1" applyAlignment="1">
      <alignment horizontal="center"/>
    </xf>
    <xf numFmtId="44" fontId="21" fillId="11" borderId="5" xfId="7" applyNumberFormat="1" applyFont="1" applyFill="1" applyBorder="1" applyAlignment="1">
      <alignment horizontal="center"/>
    </xf>
    <xf numFmtId="44" fontId="21" fillId="14" borderId="4" xfId="0" applyNumberFormat="1" applyFont="1" applyFill="1" applyBorder="1" applyAlignment="1">
      <alignment horizontal="center"/>
    </xf>
    <xf numFmtId="44" fontId="21" fillId="14" borderId="5" xfId="0" applyNumberFormat="1" applyFont="1" applyFill="1" applyBorder="1" applyAlignment="1">
      <alignment horizontal="center"/>
    </xf>
    <xf numFmtId="0" fontId="2" fillId="0" borderId="0" xfId="0" applyFont="1" applyAlignment="1">
      <alignment horizontal="center"/>
    </xf>
    <xf numFmtId="44" fontId="21" fillId="0" borderId="0" xfId="7" applyNumberFormat="1" applyFont="1" applyAlignment="1">
      <alignment horizontal="center"/>
    </xf>
    <xf numFmtId="0" fontId="1" fillId="0" borderId="0" xfId="1" applyFill="1"/>
    <xf numFmtId="0" fontId="2" fillId="2" borderId="9" xfId="1" applyFont="1" applyFill="1" applyBorder="1" applyAlignment="1">
      <alignment horizontal="center"/>
    </xf>
    <xf numFmtId="0" fontId="1" fillId="0" borderId="0" xfId="1" applyFill="1" applyBorder="1"/>
    <xf numFmtId="0" fontId="2" fillId="2" borderId="41" xfId="1" applyFont="1" applyFill="1" applyBorder="1" applyAlignment="1">
      <alignment horizontal="center"/>
    </xf>
    <xf numFmtId="0" fontId="2" fillId="2" borderId="10" xfId="1" applyFont="1" applyFill="1" applyBorder="1" applyAlignment="1">
      <alignment horizontal="center"/>
    </xf>
    <xf numFmtId="0" fontId="2" fillId="0" borderId="0" xfId="1" applyFont="1" applyAlignment="1">
      <alignment horizontal="left"/>
    </xf>
    <xf numFmtId="0" fontId="2" fillId="17" borderId="9" xfId="1" applyFont="1" applyFill="1" applyBorder="1" applyAlignment="1">
      <alignment horizontal="center"/>
    </xf>
    <xf numFmtId="168" fontId="2" fillId="17" borderId="1" xfId="1" applyNumberFormat="1" applyFont="1" applyFill="1" applyBorder="1" applyAlignment="1">
      <alignment horizontal="center"/>
    </xf>
    <xf numFmtId="169" fontId="32" fillId="17" borderId="3" xfId="8" applyNumberFormat="1" applyFont="1" applyFill="1" applyBorder="1" applyAlignment="1">
      <alignment horizontal="center"/>
    </xf>
    <xf numFmtId="168" fontId="1" fillId="0" borderId="0" xfId="1" applyNumberFormat="1"/>
    <xf numFmtId="168" fontId="1" fillId="0" borderId="0" xfId="1" applyNumberFormat="1" applyFill="1" applyBorder="1"/>
    <xf numFmtId="0" fontId="33" fillId="2" borderId="41" xfId="1" applyFont="1" applyFill="1" applyBorder="1" applyAlignment="1">
      <alignment horizontal="center"/>
    </xf>
    <xf numFmtId="0" fontId="1" fillId="0" borderId="0" xfId="1" applyFill="1" applyBorder="1" applyAlignment="1"/>
    <xf numFmtId="10" fontId="2" fillId="17" borderId="4" xfId="1" applyNumberFormat="1" applyFont="1" applyFill="1" applyBorder="1" applyAlignment="1">
      <alignment horizontal="center"/>
    </xf>
    <xf numFmtId="168" fontId="1" fillId="17" borderId="5" xfId="1" applyNumberFormat="1" applyFill="1" applyBorder="1" applyAlignment="1"/>
    <xf numFmtId="0" fontId="2" fillId="17" borderId="41" xfId="1" applyFont="1" applyFill="1" applyBorder="1" applyAlignment="1">
      <alignment horizontal="center"/>
    </xf>
    <xf numFmtId="0" fontId="2" fillId="17" borderId="4" xfId="1" applyNumberFormat="1" applyFont="1" applyFill="1" applyBorder="1" applyAlignment="1">
      <alignment horizontal="center"/>
    </xf>
    <xf numFmtId="0" fontId="2" fillId="17" borderId="5" xfId="1" applyFont="1" applyFill="1" applyBorder="1" applyAlignment="1">
      <alignment horizontal="center"/>
    </xf>
    <xf numFmtId="10" fontId="2" fillId="0" borderId="0" xfId="1" applyNumberFormat="1" applyFont="1"/>
    <xf numFmtId="0" fontId="1" fillId="0" borderId="41" xfId="1" applyFont="1" applyBorder="1"/>
    <xf numFmtId="44" fontId="34" fillId="18" borderId="4" xfId="1" applyNumberFormat="1" applyFont="1" applyFill="1" applyBorder="1"/>
    <xf numFmtId="10" fontId="2" fillId="18" borderId="5" xfId="1" applyNumberFormat="1" applyFont="1" applyFill="1" applyBorder="1" applyProtection="1"/>
    <xf numFmtId="0" fontId="1" fillId="0" borderId="41" xfId="1" applyBorder="1"/>
    <xf numFmtId="0" fontId="1" fillId="0" borderId="42" xfId="1" applyBorder="1"/>
    <xf numFmtId="0" fontId="26" fillId="0" borderId="0" xfId="1" applyFont="1" applyFill="1" applyBorder="1"/>
    <xf numFmtId="10" fontId="35" fillId="12" borderId="5" xfId="1" applyNumberFormat="1" applyFont="1" applyFill="1" applyBorder="1"/>
    <xf numFmtId="44" fontId="0" fillId="18" borderId="4" xfId="8" applyFont="1" applyFill="1" applyBorder="1"/>
    <xf numFmtId="10" fontId="1" fillId="18" borderId="5" xfId="1" applyNumberFormat="1" applyFill="1" applyBorder="1"/>
    <xf numFmtId="0" fontId="17" fillId="3" borderId="0" xfId="1" applyFont="1" applyFill="1"/>
    <xf numFmtId="0" fontId="36" fillId="3" borderId="45" xfId="1" applyFont="1" applyFill="1" applyBorder="1"/>
    <xf numFmtId="0" fontId="17" fillId="3" borderId="46" xfId="1" applyFont="1" applyFill="1" applyBorder="1"/>
    <xf numFmtId="44" fontId="34" fillId="18" borderId="47" xfId="8" applyFont="1" applyFill="1" applyBorder="1"/>
    <xf numFmtId="10" fontId="17" fillId="18" borderId="48" xfId="1" applyNumberFormat="1" applyFont="1" applyFill="1" applyBorder="1"/>
    <xf numFmtId="42" fontId="1" fillId="0" borderId="0" xfId="1" applyNumberFormat="1" applyFill="1" applyBorder="1"/>
    <xf numFmtId="0" fontId="2" fillId="0" borderId="41" xfId="1" applyFont="1" applyBorder="1"/>
    <xf numFmtId="7" fontId="34" fillId="18" borderId="4" xfId="8" applyNumberFormat="1" applyFont="1" applyFill="1" applyBorder="1"/>
    <xf numFmtId="0" fontId="1" fillId="0" borderId="38" xfId="1" applyFill="1" applyBorder="1"/>
    <xf numFmtId="7" fontId="0" fillId="18" borderId="43" xfId="8" applyNumberFormat="1" applyFont="1" applyFill="1" applyBorder="1"/>
    <xf numFmtId="10" fontId="1" fillId="18" borderId="44" xfId="1" applyNumberFormat="1" applyFill="1" applyBorder="1"/>
    <xf numFmtId="0" fontId="2" fillId="0" borderId="45" xfId="1" applyFont="1" applyBorder="1"/>
    <xf numFmtId="0" fontId="2" fillId="0" borderId="46" xfId="1" applyFont="1" applyFill="1" applyBorder="1"/>
    <xf numFmtId="44" fontId="2" fillId="18" borderId="47" xfId="8" applyFont="1" applyFill="1" applyBorder="1"/>
    <xf numFmtId="10" fontId="2" fillId="18" borderId="48" xfId="1" applyNumberFormat="1" applyFont="1" applyFill="1" applyBorder="1"/>
    <xf numFmtId="0" fontId="2" fillId="0" borderId="0" xfId="1" applyFont="1" applyFill="1" applyBorder="1"/>
    <xf numFmtId="44" fontId="35" fillId="12" borderId="4" xfId="8" applyFont="1" applyFill="1" applyBorder="1"/>
    <xf numFmtId="0" fontId="35" fillId="0" borderId="0" xfId="1" applyFont="1" applyFill="1" applyBorder="1"/>
    <xf numFmtId="44" fontId="34" fillId="18" borderId="4" xfId="8" applyFont="1" applyFill="1" applyBorder="1"/>
    <xf numFmtId="0" fontId="1" fillId="3" borderId="41" xfId="1" applyFill="1" applyBorder="1"/>
    <xf numFmtId="0" fontId="1" fillId="3" borderId="0" xfId="1" applyFill="1" applyBorder="1"/>
    <xf numFmtId="0" fontId="1" fillId="0" borderId="46" xfId="1" applyFill="1" applyBorder="1"/>
    <xf numFmtId="10" fontId="2" fillId="18" borderId="48" xfId="8" applyNumberFormat="1" applyFont="1" applyFill="1" applyBorder="1"/>
    <xf numFmtId="0" fontId="26" fillId="0" borderId="41" xfId="1" applyFont="1" applyFill="1" applyBorder="1"/>
    <xf numFmtId="0" fontId="26" fillId="0" borderId="0" xfId="1" applyFont="1" applyFill="1"/>
    <xf numFmtId="42" fontId="5" fillId="5" borderId="0" xfId="1" applyNumberFormat="1" applyFont="1" applyFill="1" applyBorder="1"/>
    <xf numFmtId="0" fontId="1" fillId="0" borderId="0" xfId="1" applyBorder="1"/>
    <xf numFmtId="0" fontId="1" fillId="19" borderId="0" xfId="1" applyFill="1"/>
    <xf numFmtId="0" fontId="2" fillId="11" borderId="49" xfId="1" applyFont="1" applyFill="1" applyBorder="1"/>
    <xf numFmtId="9" fontId="33" fillId="11" borderId="50" xfId="1" applyNumberFormat="1" applyFont="1" applyFill="1" applyBorder="1"/>
    <xf numFmtId="44" fontId="1" fillId="0" borderId="0" xfId="1" applyNumberFormat="1"/>
    <xf numFmtId="0" fontId="0" fillId="0" borderId="1" xfId="0" applyBorder="1"/>
    <xf numFmtId="0" fontId="0" fillId="0" borderId="2" xfId="0" applyBorder="1"/>
    <xf numFmtId="0" fontId="0" fillId="0" borderId="3" xfId="0" applyBorder="1"/>
    <xf numFmtId="0" fontId="15" fillId="0" borderId="4" xfId="0" applyFont="1" applyBorder="1"/>
    <xf numFmtId="0" fontId="17" fillId="3" borderId="0" xfId="0" applyFont="1" applyFill="1" applyBorder="1" applyAlignment="1"/>
    <xf numFmtId="0" fontId="0" fillId="0" borderId="0" xfId="0" applyBorder="1"/>
    <xf numFmtId="0" fontId="0" fillId="3" borderId="0" xfId="0" applyFill="1" applyBorder="1"/>
    <xf numFmtId="0" fontId="21" fillId="0" borderId="4" xfId="0" applyFont="1" applyBorder="1" applyAlignment="1">
      <alignment horizontal="center"/>
    </xf>
    <xf numFmtId="0" fontId="1" fillId="0" borderId="0" xfId="0" applyFont="1" applyBorder="1"/>
    <xf numFmtId="0" fontId="22" fillId="3" borderId="0" xfId="0" applyFont="1" applyFill="1" applyBorder="1" applyAlignment="1"/>
    <xf numFmtId="0" fontId="23" fillId="3" borderId="0" xfId="0" applyFont="1" applyFill="1" applyBorder="1" applyAlignment="1"/>
    <xf numFmtId="0" fontId="1" fillId="3" borderId="0" xfId="0" applyFont="1" applyFill="1" applyBorder="1"/>
    <xf numFmtId="0" fontId="24" fillId="0" borderId="0" xfId="0" applyFont="1" applyBorder="1"/>
    <xf numFmtId="0" fontId="25" fillId="0" borderId="0" xfId="0" applyFont="1" applyBorder="1"/>
    <xf numFmtId="0" fontId="2" fillId="0" borderId="0" xfId="0" applyFont="1" applyBorder="1"/>
    <xf numFmtId="0" fontId="0" fillId="0" borderId="0" xfId="0" applyFont="1" applyBorder="1"/>
    <xf numFmtId="0" fontId="26" fillId="3" borderId="0" xfId="0" applyFont="1" applyFill="1" applyBorder="1" applyAlignment="1"/>
    <xf numFmtId="0" fontId="21" fillId="13" borderId="4" xfId="0" applyFont="1" applyFill="1" applyBorder="1" applyAlignment="1">
      <alignment horizontal="center"/>
    </xf>
    <xf numFmtId="0" fontId="27" fillId="13" borderId="0" xfId="0" applyFont="1" applyFill="1" applyBorder="1"/>
    <xf numFmtId="0" fontId="28" fillId="13" borderId="0" xfId="0" applyFont="1" applyFill="1" applyBorder="1"/>
    <xf numFmtId="0" fontId="1" fillId="13" borderId="0" xfId="0" applyFont="1" applyFill="1" applyBorder="1"/>
    <xf numFmtId="44" fontId="21" fillId="15" borderId="0" xfId="0" applyNumberFormat="1" applyFont="1" applyFill="1" applyBorder="1" applyAlignment="1">
      <alignment horizontal="center"/>
    </xf>
    <xf numFmtId="0" fontId="29" fillId="0" borderId="0" xfId="0" applyFont="1" applyBorder="1"/>
    <xf numFmtId="0" fontId="0" fillId="0" borderId="6" xfId="0" applyBorder="1"/>
    <xf numFmtId="0" fontId="0" fillId="0" borderId="7" xfId="0" applyBorder="1"/>
    <xf numFmtId="0" fontId="0" fillId="0" borderId="8" xfId="0" applyBorder="1"/>
    <xf numFmtId="0" fontId="0" fillId="0" borderId="5" xfId="0" applyBorder="1"/>
    <xf numFmtId="44" fontId="0" fillId="0" borderId="0" xfId="0" applyNumberFormat="1"/>
    <xf numFmtId="10" fontId="40" fillId="5" borderId="12" xfId="1" applyNumberFormat="1" applyFont="1" applyFill="1" applyBorder="1" applyAlignment="1">
      <alignment horizontal="center" vertical="center" wrapText="1"/>
    </xf>
    <xf numFmtId="2" fontId="40" fillId="5" borderId="13" xfId="1" applyNumberFormat="1" applyFont="1" applyFill="1" applyBorder="1" applyAlignment="1">
      <alignment horizontal="center" vertical="center" wrapText="1"/>
    </xf>
    <xf numFmtId="2" fontId="40" fillId="0" borderId="22" xfId="1" applyNumberFormat="1" applyFont="1" applyBorder="1" applyAlignment="1">
      <alignment horizontal="center" vertical="center" wrapText="1"/>
    </xf>
    <xf numFmtId="10" fontId="39" fillId="4" borderId="28" xfId="2" applyNumberFormat="1" applyFont="1" applyFill="1" applyBorder="1" applyAlignment="1">
      <alignment horizontal="center" vertical="center" wrapText="1"/>
    </xf>
    <xf numFmtId="10" fontId="39" fillId="4" borderId="28" xfId="1" applyNumberFormat="1" applyFont="1" applyFill="1" applyBorder="1" applyAlignment="1">
      <alignment horizontal="center" vertical="center" wrapText="1"/>
    </xf>
    <xf numFmtId="0" fontId="31" fillId="0" borderId="0" xfId="0" applyFont="1" applyFill="1" applyBorder="1"/>
    <xf numFmtId="44" fontId="20" fillId="11" borderId="4" xfId="7" applyNumberFormat="1" applyFont="1" applyFill="1" applyBorder="1" applyAlignment="1">
      <alignment horizontal="center"/>
    </xf>
    <xf numFmtId="44" fontId="20" fillId="11" borderId="5" xfId="7" applyNumberFormat="1" applyFont="1" applyFill="1" applyBorder="1" applyAlignment="1">
      <alignment horizontal="center"/>
    </xf>
    <xf numFmtId="0" fontId="41" fillId="0" borderId="0" xfId="0" applyFont="1" applyBorder="1"/>
    <xf numFmtId="44" fontId="20" fillId="14" borderId="5" xfId="0" applyNumberFormat="1" applyFont="1" applyFill="1" applyBorder="1" applyAlignment="1">
      <alignment horizontal="center"/>
    </xf>
    <xf numFmtId="44" fontId="31" fillId="0" borderId="0" xfId="0" applyNumberFormat="1" applyFont="1"/>
    <xf numFmtId="164" fontId="39" fillId="4" borderId="28" xfId="1" applyNumberFormat="1" applyFont="1" applyFill="1" applyBorder="1" applyAlignment="1">
      <alignment horizontal="center" vertical="center" wrapText="1"/>
    </xf>
    <xf numFmtId="164" fontId="39" fillId="4" borderId="22" xfId="1" applyNumberFormat="1" applyFont="1" applyFill="1" applyBorder="1" applyAlignment="1">
      <alignment horizontal="center" vertical="center" wrapText="1"/>
    </xf>
    <xf numFmtId="10" fontId="39" fillId="0" borderId="22" xfId="1" applyNumberFormat="1" applyFont="1" applyBorder="1" applyAlignment="1">
      <alignment horizontal="center" vertical="center" wrapText="1"/>
    </xf>
    <xf numFmtId="10" fontId="39" fillId="0" borderId="34" xfId="1" applyNumberFormat="1" applyFont="1" applyBorder="1" applyAlignment="1">
      <alignment horizontal="center" vertical="center" wrapText="1"/>
    </xf>
    <xf numFmtId="164" fontId="39" fillId="3" borderId="22" xfId="1" applyNumberFormat="1" applyFont="1" applyFill="1" applyBorder="1" applyAlignment="1">
      <alignment horizontal="center" vertical="center" wrapText="1"/>
    </xf>
    <xf numFmtId="0" fontId="1" fillId="3" borderId="42" xfId="1" applyFill="1" applyBorder="1" applyAlignment="1">
      <alignment horizontal="center" vertical="center" wrapText="1"/>
    </xf>
    <xf numFmtId="10" fontId="39" fillId="3" borderId="40" xfId="2" applyNumberFormat="1" applyFont="1" applyFill="1" applyBorder="1" applyAlignment="1">
      <alignment horizontal="center" vertical="center" wrapText="1"/>
    </xf>
    <xf numFmtId="10" fontId="1" fillId="3" borderId="52" xfId="2" applyNumberFormat="1" applyFont="1" applyFill="1" applyBorder="1" applyAlignment="1">
      <alignment horizontal="center" vertical="center" wrapText="1"/>
    </xf>
    <xf numFmtId="0" fontId="1" fillId="3" borderId="26" xfId="1" applyFill="1" applyBorder="1" applyAlignment="1">
      <alignment vertical="center" wrapText="1"/>
    </xf>
    <xf numFmtId="0" fontId="2" fillId="3" borderId="28" xfId="1" applyFont="1" applyFill="1" applyBorder="1" applyAlignment="1">
      <alignment vertical="center" wrapText="1"/>
    </xf>
    <xf numFmtId="44" fontId="2" fillId="3" borderId="20" xfId="1" applyNumberFormat="1" applyFont="1" applyFill="1" applyBorder="1" applyAlignment="1">
      <alignment horizontal="center" vertical="center" wrapText="1"/>
    </xf>
    <xf numFmtId="164" fontId="2" fillId="3" borderId="20" xfId="1" applyNumberFormat="1" applyFont="1" applyFill="1" applyBorder="1" applyAlignment="1">
      <alignment horizontal="center" vertical="center" wrapText="1"/>
    </xf>
    <xf numFmtId="44" fontId="2" fillId="3" borderId="20" xfId="1" applyNumberFormat="1" applyFont="1" applyFill="1" applyBorder="1" applyAlignment="1">
      <alignment vertical="center" wrapText="1"/>
    </xf>
    <xf numFmtId="2" fontId="39" fillId="3" borderId="21" xfId="1" applyNumberFormat="1" applyFont="1" applyFill="1" applyBorder="1" applyAlignment="1">
      <alignment horizontal="center" vertical="center" wrapText="1"/>
    </xf>
    <xf numFmtId="1" fontId="2" fillId="3" borderId="20" xfId="1" applyNumberFormat="1" applyFont="1" applyFill="1" applyBorder="1" applyAlignment="1">
      <alignment horizontal="center" vertical="center" wrapText="1"/>
    </xf>
    <xf numFmtId="1" fontId="39" fillId="3" borderId="21" xfId="1" applyNumberFormat="1" applyFont="1" applyFill="1" applyBorder="1" applyAlignment="1">
      <alignment horizontal="center" vertical="center" wrapText="1"/>
    </xf>
    <xf numFmtId="164" fontId="39" fillId="3" borderId="21" xfId="1" applyNumberFormat="1" applyFont="1" applyFill="1" applyBorder="1" applyAlignment="1">
      <alignment horizontal="center" vertical="center" wrapText="1"/>
    </xf>
    <xf numFmtId="0" fontId="1" fillId="0" borderId="53" xfId="1" applyBorder="1" applyAlignment="1">
      <alignment horizontal="center" vertical="center" wrapText="1"/>
    </xf>
    <xf numFmtId="164" fontId="39" fillId="3" borderId="36" xfId="1" applyNumberFormat="1" applyFont="1" applyFill="1" applyBorder="1" applyAlignment="1">
      <alignment horizontal="center" vertical="center" wrapText="1"/>
    </xf>
    <xf numFmtId="0" fontId="1" fillId="0" borderId="20" xfId="1" applyBorder="1" applyAlignment="1">
      <alignment vertical="center" wrapText="1"/>
    </xf>
    <xf numFmtId="0" fontId="2" fillId="0" borderId="36" xfId="1" applyFont="1" applyBorder="1" applyAlignment="1">
      <alignment vertical="center" wrapText="1"/>
    </xf>
    <xf numFmtId="0" fontId="48" fillId="0" borderId="0" xfId="0" applyFont="1" applyFill="1" applyBorder="1"/>
    <xf numFmtId="0" fontId="49" fillId="0" borderId="0" xfId="0" applyFont="1" applyBorder="1"/>
    <xf numFmtId="44" fontId="50" fillId="11" borderId="4" xfId="7" applyNumberFormat="1" applyFont="1" applyFill="1" applyBorder="1" applyAlignment="1">
      <alignment horizontal="center"/>
    </xf>
    <xf numFmtId="44" fontId="50" fillId="14" borderId="5" xfId="0" applyNumberFormat="1" applyFont="1" applyFill="1" applyBorder="1" applyAlignment="1">
      <alignment horizontal="center"/>
    </xf>
    <xf numFmtId="0" fontId="21" fillId="3" borderId="4" xfId="0" applyFont="1" applyFill="1" applyBorder="1" applyAlignment="1">
      <alignment horizontal="center"/>
    </xf>
    <xf numFmtId="44" fontId="21" fillId="5" borderId="49" xfId="7" applyNumberFormat="1" applyFont="1" applyFill="1" applyBorder="1" applyAlignment="1">
      <alignment horizontal="center"/>
    </xf>
    <xf numFmtId="44" fontId="21" fillId="5" borderId="54" xfId="7" applyNumberFormat="1" applyFont="1" applyFill="1" applyBorder="1" applyAlignment="1">
      <alignment horizontal="center"/>
    </xf>
    <xf numFmtId="44" fontId="21" fillId="5" borderId="50" xfId="7" applyNumberFormat="1" applyFont="1" applyFill="1" applyBorder="1" applyAlignment="1">
      <alignment horizontal="center"/>
    </xf>
    <xf numFmtId="0" fontId="0" fillId="12" borderId="49" xfId="0" applyFill="1" applyBorder="1"/>
    <xf numFmtId="0" fontId="0" fillId="12" borderId="54" xfId="0" applyFill="1" applyBorder="1"/>
    <xf numFmtId="0" fontId="0" fillId="12" borderId="50" xfId="0" applyFill="1" applyBorder="1"/>
    <xf numFmtId="44" fontId="30" fillId="16" borderId="49" xfId="0" applyNumberFormat="1" applyFont="1" applyFill="1" applyBorder="1" applyAlignment="1">
      <alignment horizontal="center"/>
    </xf>
    <xf numFmtId="44" fontId="30" fillId="16" borderId="54" xfId="0" applyNumberFormat="1" applyFont="1" applyFill="1" applyBorder="1" applyAlignment="1">
      <alignment horizontal="center"/>
    </xf>
    <xf numFmtId="44" fontId="30" fillId="16" borderId="51" xfId="0" applyNumberFormat="1" applyFont="1" applyFill="1" applyBorder="1" applyAlignment="1">
      <alignment horizontal="center"/>
    </xf>
    <xf numFmtId="0" fontId="35" fillId="12" borderId="51" xfId="1" applyFont="1" applyFill="1" applyBorder="1"/>
    <xf numFmtId="44" fontId="35" fillId="12" borderId="49" xfId="8" applyFont="1" applyFill="1" applyBorder="1"/>
    <xf numFmtId="10" fontId="35" fillId="12" borderId="50" xfId="1" applyNumberFormat="1" applyFont="1" applyFill="1" applyBorder="1"/>
    <xf numFmtId="44" fontId="35" fillId="12" borderId="49" xfId="1" applyNumberFormat="1" applyFont="1" applyFill="1" applyBorder="1"/>
    <xf numFmtId="0" fontId="1" fillId="18" borderId="4" xfId="1" applyFill="1" applyBorder="1" applyAlignment="1"/>
    <xf numFmtId="10" fontId="1" fillId="18" borderId="5" xfId="1" applyNumberFormat="1" applyFill="1" applyBorder="1" applyAlignment="1"/>
    <xf numFmtId="0" fontId="2" fillId="17" borderId="6" xfId="1" applyNumberFormat="1" applyFont="1" applyFill="1" applyBorder="1" applyAlignment="1">
      <alignment horizontal="center"/>
    </xf>
    <xf numFmtId="0" fontId="1" fillId="17" borderId="8" xfId="1" applyFill="1" applyBorder="1" applyAlignment="1">
      <alignment horizontal="center"/>
    </xf>
    <xf numFmtId="0" fontId="25" fillId="0" borderId="41" xfId="1" applyFont="1" applyBorder="1"/>
    <xf numFmtId="169" fontId="2" fillId="17" borderId="10" xfId="1" applyNumberFormat="1" applyFont="1" applyFill="1" applyBorder="1" applyAlignment="1">
      <alignment horizontal="center"/>
    </xf>
    <xf numFmtId="0" fontId="2" fillId="4" borderId="24" xfId="1" applyFont="1" applyFill="1" applyBorder="1" applyAlignment="1">
      <alignment horizontal="center" vertical="center" wrapText="1"/>
    </xf>
    <xf numFmtId="0" fontId="2" fillId="4" borderId="26" xfId="1" applyFont="1" applyFill="1" applyBorder="1" applyAlignment="1">
      <alignment horizontal="center" vertical="center" wrapText="1"/>
    </xf>
    <xf numFmtId="0" fontId="2" fillId="4" borderId="29" xfId="1" applyFont="1" applyFill="1" applyBorder="1" applyAlignment="1">
      <alignment horizontal="center" vertical="center" wrapText="1"/>
    </xf>
    <xf numFmtId="0" fontId="2" fillId="4" borderId="35" xfId="1" applyFont="1" applyFill="1" applyBorder="1" applyAlignment="1">
      <alignment horizontal="center" vertical="center" wrapText="1"/>
    </xf>
    <xf numFmtId="0" fontId="2" fillId="4" borderId="19" xfId="1" applyFont="1" applyFill="1" applyBorder="1" applyAlignment="1">
      <alignment vertical="center" wrapText="1"/>
    </xf>
    <xf numFmtId="0" fontId="2" fillId="4" borderId="19" xfId="1" applyFont="1" applyFill="1" applyBorder="1" applyAlignment="1">
      <alignment horizontal="center" vertical="center" wrapText="1"/>
    </xf>
    <xf numFmtId="49" fontId="2" fillId="4" borderId="36" xfId="1" applyNumberFormat="1" applyFont="1" applyFill="1" applyBorder="1" applyAlignment="1">
      <alignment vertical="center" wrapText="1"/>
    </xf>
    <xf numFmtId="2" fontId="39" fillId="0" borderId="40" xfId="1" applyNumberFormat="1" applyFont="1" applyBorder="1" applyAlignment="1">
      <alignment horizontal="center" vertical="center" wrapText="1"/>
    </xf>
    <xf numFmtId="0" fontId="22" fillId="12" borderId="49" xfId="0" applyFont="1" applyFill="1" applyBorder="1" applyAlignment="1"/>
    <xf numFmtId="0" fontId="23" fillId="12" borderId="54" xfId="0" applyFont="1" applyFill="1" applyBorder="1" applyAlignment="1"/>
    <xf numFmtId="0" fontId="23" fillId="12" borderId="50" xfId="0" applyFont="1" applyFill="1" applyBorder="1" applyAlignment="1"/>
    <xf numFmtId="0" fontId="27" fillId="15" borderId="49" xfId="0" applyFont="1" applyFill="1" applyBorder="1"/>
    <xf numFmtId="0" fontId="27" fillId="15" borderId="54" xfId="0" applyFont="1" applyFill="1" applyBorder="1"/>
    <xf numFmtId="0" fontId="27" fillId="15" borderId="50" xfId="0" applyFont="1" applyFill="1" applyBorder="1"/>
    <xf numFmtId="0" fontId="16" fillId="2" borderId="1" xfId="0" applyFont="1" applyFill="1" applyBorder="1" applyAlignment="1">
      <alignment wrapText="1"/>
    </xf>
    <xf numFmtId="0" fontId="0" fillId="0" borderId="2" xfId="0" applyBorder="1" applyAlignment="1">
      <alignment wrapText="1"/>
    </xf>
    <xf numFmtId="0" fontId="0" fillId="0" borderId="3" xfId="0" applyBorder="1" applyAlignment="1">
      <alignment wrapText="1"/>
    </xf>
    <xf numFmtId="0" fontId="18" fillId="11" borderId="1" xfId="0" applyFont="1" applyFill="1" applyBorder="1" applyAlignment="1">
      <alignment horizontal="center" vertical="center" wrapText="1"/>
    </xf>
    <xf numFmtId="0" fontId="19" fillId="11" borderId="2"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19" fillId="11" borderId="4" xfId="0" applyFont="1" applyFill="1" applyBorder="1" applyAlignment="1">
      <alignment horizontal="center" vertical="center" wrapText="1"/>
    </xf>
    <xf numFmtId="0" fontId="19" fillId="11" borderId="0" xfId="0" applyFont="1" applyFill="1" applyBorder="1" applyAlignment="1">
      <alignment horizontal="center" vertical="center" wrapText="1"/>
    </xf>
    <xf numFmtId="0" fontId="19" fillId="11" borderId="5" xfId="0" applyFont="1" applyFill="1" applyBorder="1" applyAlignment="1">
      <alignment horizontal="center" vertical="center" wrapText="1"/>
    </xf>
    <xf numFmtId="0" fontId="16" fillId="2" borderId="4" xfId="0" applyFont="1" applyFill="1" applyBorder="1" applyAlignment="1">
      <alignment wrapText="1"/>
    </xf>
    <xf numFmtId="0" fontId="0" fillId="0" borderId="0" xfId="0" applyBorder="1" applyAlignment="1">
      <alignment wrapText="1"/>
    </xf>
    <xf numFmtId="0" fontId="0" fillId="0" borderId="5" xfId="0" applyBorder="1" applyAlignment="1">
      <alignment wrapText="1"/>
    </xf>
    <xf numFmtId="0" fontId="2" fillId="2" borderId="6" xfId="0" applyFont="1" applyFill="1" applyBorder="1" applyAlignment="1">
      <alignment wrapText="1"/>
    </xf>
    <xf numFmtId="0" fontId="0" fillId="0" borderId="7" xfId="0" applyBorder="1" applyAlignment="1">
      <alignment wrapText="1"/>
    </xf>
    <xf numFmtId="0" fontId="0" fillId="0" borderId="8" xfId="0" applyBorder="1" applyAlignment="1">
      <alignment wrapText="1"/>
    </xf>
    <xf numFmtId="0" fontId="26" fillId="12" borderId="54" xfId="0" applyFont="1" applyFill="1" applyBorder="1" applyAlignment="1"/>
    <xf numFmtId="0" fontId="26" fillId="12" borderId="50" xfId="0" applyFont="1" applyFill="1" applyBorder="1" applyAlignment="1"/>
    <xf numFmtId="42" fontId="39" fillId="4" borderId="9" xfId="1" applyNumberFormat="1" applyFont="1" applyFill="1" applyBorder="1" applyAlignment="1">
      <alignment vertical="center" wrapText="1"/>
    </xf>
    <xf numFmtId="42" fontId="39" fillId="4" borderId="10" xfId="1" applyNumberFormat="1" applyFont="1" applyFill="1" applyBorder="1" applyAlignment="1">
      <alignment vertical="center" wrapText="1"/>
    </xf>
    <xf numFmtId="0" fontId="2" fillId="4" borderId="9" xfId="1" applyFont="1" applyFill="1" applyBorder="1" applyAlignment="1">
      <alignment vertical="center" wrapText="1"/>
    </xf>
    <xf numFmtId="0" fontId="2" fillId="4" borderId="10" xfId="1" applyFont="1" applyFill="1" applyBorder="1" applyAlignment="1">
      <alignment vertical="center" wrapText="1"/>
    </xf>
    <xf numFmtId="0" fontId="2" fillId="7" borderId="0" xfId="1" applyNumberFormat="1" applyFont="1" applyFill="1" applyBorder="1" applyAlignment="1">
      <alignment horizontal="center"/>
    </xf>
    <xf numFmtId="0" fontId="1" fillId="0" borderId="0" xfId="1" applyNumberFormat="1" applyAlignment="1">
      <alignment horizontal="center"/>
    </xf>
    <xf numFmtId="0" fontId="2" fillId="2" borderId="1" xfId="1" applyFont="1" applyFill="1" applyBorder="1" applyAlignment="1"/>
    <xf numFmtId="0" fontId="2" fillId="2" borderId="2" xfId="1" applyFont="1" applyFill="1" applyBorder="1" applyAlignment="1"/>
    <xf numFmtId="0" fontId="2" fillId="2" borderId="3" xfId="1" applyFont="1" applyFill="1" applyBorder="1" applyAlignment="1"/>
    <xf numFmtId="0" fontId="3" fillId="2" borderId="4" xfId="1" applyFont="1" applyFill="1" applyBorder="1" applyAlignment="1"/>
    <xf numFmtId="0" fontId="1" fillId="2" borderId="0" xfId="1" applyFill="1" applyBorder="1" applyAlignment="1"/>
    <xf numFmtId="0" fontId="1" fillId="2" borderId="5" xfId="1" applyFill="1" applyBorder="1" applyAlignment="1"/>
    <xf numFmtId="0" fontId="3" fillId="2" borderId="6" xfId="1" applyFont="1" applyFill="1" applyBorder="1" applyAlignment="1"/>
    <xf numFmtId="0" fontId="1" fillId="2" borderId="7" xfId="1" applyFill="1" applyBorder="1" applyAlignment="1"/>
    <xf numFmtId="0" fontId="1" fillId="2" borderId="8" xfId="1" applyFill="1" applyBorder="1" applyAlignment="1"/>
    <xf numFmtId="0" fontId="1" fillId="4" borderId="10" xfId="1" applyFill="1" applyBorder="1" applyAlignment="1">
      <alignment vertical="center" wrapText="1"/>
    </xf>
    <xf numFmtId="0" fontId="2" fillId="4" borderId="9" xfId="1" applyFont="1" applyFill="1" applyBorder="1" applyAlignment="1">
      <alignment horizontal="center" vertical="center" wrapText="1"/>
    </xf>
    <xf numFmtId="0" fontId="2" fillId="4" borderId="10" xfId="1" applyFont="1" applyFill="1" applyBorder="1" applyAlignment="1">
      <alignment horizontal="center" vertical="center" wrapText="1"/>
    </xf>
    <xf numFmtId="42" fontId="2" fillId="4" borderId="9" xfId="1" applyNumberFormat="1" applyFont="1" applyFill="1" applyBorder="1" applyAlignment="1">
      <alignment horizontal="center" vertical="center" wrapText="1"/>
    </xf>
    <xf numFmtId="0" fontId="0" fillId="0" borderId="10" xfId="0" applyBorder="1" applyAlignment="1">
      <alignment horizontal="center" vertical="center" wrapText="1"/>
    </xf>
    <xf numFmtId="0" fontId="1" fillId="13" borderId="26" xfId="0" applyFont="1" applyFill="1" applyBorder="1" applyAlignment="1">
      <alignment vertical="center" wrapText="1"/>
    </xf>
  </cellXfs>
  <cellStyles count="41">
    <cellStyle name="48_description" xfId="3"/>
    <cellStyle name="Commentaire" xfId="4"/>
    <cellStyle name="Euro" xfId="5"/>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2" xfId="6"/>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Monétaire 2" xfId="7"/>
    <cellStyle name="Monétaire 2 2" xfId="8"/>
    <cellStyle name="Monétaire 3" xfId="9"/>
    <cellStyle name="Normal" xfId="0" builtinId="0"/>
    <cellStyle name="Normal 2" xfId="1"/>
    <cellStyle name="Normal 2 2" xfId="10"/>
    <cellStyle name="Normal 2 2 2" xfId="11"/>
    <cellStyle name="Pourcentage 2" xfId="2"/>
    <cellStyle name="Satisfaisant" xfId="12"/>
    <cellStyle name="Titre" xfId="13"/>
    <cellStyle name="Titre 1" xfId="14"/>
    <cellStyle name="Titre 2" xfId="15"/>
    <cellStyle name="Titre 3" xfId="16"/>
    <cellStyle name="Titre 4" xfId="17"/>
    <cellStyle name="Vérification" xfId="18"/>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B1:L121"/>
  <sheetViews>
    <sheetView topLeftCell="A11" zoomScale="150" zoomScaleNormal="150" zoomScalePageLayoutView="150" workbookViewId="0">
      <selection activeCell="I92" sqref="I92"/>
    </sheetView>
  </sheetViews>
  <sheetFormatPr baseColWidth="10" defaultRowHeight="15" x14ac:dyDescent="0"/>
  <cols>
    <col min="1" max="1" width="4.33203125" customWidth="1"/>
    <col min="7" max="7" width="17.6640625" customWidth="1"/>
    <col min="8" max="8" width="3" customWidth="1"/>
    <col min="9" max="9" width="16.5" bestFit="1" customWidth="1"/>
    <col min="10" max="10" width="2.5" customWidth="1"/>
    <col min="11" max="11" width="16.5" bestFit="1" customWidth="1"/>
    <col min="12" max="12" width="5" customWidth="1"/>
  </cols>
  <sheetData>
    <row r="1" spans="2:12" ht="16" thickBot="1"/>
    <row r="2" spans="2:12" ht="17" thickTop="1" thickBot="1">
      <c r="B2" s="163"/>
      <c r="C2" s="164"/>
      <c r="D2" s="164"/>
      <c r="E2" s="164"/>
      <c r="F2" s="164"/>
      <c r="G2" s="164"/>
      <c r="H2" s="164"/>
      <c r="I2" s="164"/>
      <c r="J2" s="164"/>
      <c r="K2" s="164"/>
      <c r="L2" s="165"/>
    </row>
    <row r="3" spans="2:12" ht="16" thickTop="1">
      <c r="B3" s="166"/>
      <c r="C3" s="261" t="s">
        <v>196</v>
      </c>
      <c r="D3" s="262"/>
      <c r="E3" s="262"/>
      <c r="F3" s="262"/>
      <c r="G3" s="263"/>
      <c r="H3" s="167"/>
      <c r="I3" s="264" t="s">
        <v>173</v>
      </c>
      <c r="J3" s="265"/>
      <c r="K3" s="266"/>
      <c r="L3" s="189"/>
    </row>
    <row r="4" spans="2:12" ht="16" thickBot="1">
      <c r="B4" s="166"/>
      <c r="C4" s="270" t="s">
        <v>174</v>
      </c>
      <c r="D4" s="271"/>
      <c r="E4" s="271"/>
      <c r="F4" s="271"/>
      <c r="G4" s="272"/>
      <c r="H4" s="167"/>
      <c r="I4" s="267"/>
      <c r="J4" s="268"/>
      <c r="K4" s="269"/>
      <c r="L4" s="189"/>
    </row>
    <row r="5" spans="2:12" ht="17" thickTop="1" thickBot="1">
      <c r="B5" s="166"/>
      <c r="C5" s="273" t="s">
        <v>119</v>
      </c>
      <c r="D5" s="274"/>
      <c r="E5" s="274"/>
      <c r="F5" s="274"/>
      <c r="G5" s="275"/>
      <c r="H5" s="167"/>
      <c r="I5" s="231"/>
      <c r="J5" s="232"/>
      <c r="K5" s="233"/>
      <c r="L5" s="189"/>
    </row>
    <row r="6" spans="2:12" ht="20" thickTop="1" thickBot="1">
      <c r="B6" s="166"/>
      <c r="C6" s="168"/>
      <c r="D6" s="168"/>
      <c r="E6" s="168"/>
      <c r="F6" s="168"/>
      <c r="G6" s="168"/>
      <c r="H6" s="169"/>
      <c r="I6" s="93" t="s">
        <v>57</v>
      </c>
      <c r="J6" s="94"/>
      <c r="K6" s="95" t="s">
        <v>58</v>
      </c>
      <c r="L6" s="189"/>
    </row>
    <row r="7" spans="2:12" ht="20" thickTop="1" thickBot="1">
      <c r="B7" s="227"/>
      <c r="C7" s="255" t="s">
        <v>59</v>
      </c>
      <c r="D7" s="256"/>
      <c r="E7" s="256"/>
      <c r="F7" s="256"/>
      <c r="G7" s="257"/>
      <c r="H7" s="171"/>
      <c r="I7" s="228"/>
      <c r="J7" s="229"/>
      <c r="K7" s="230"/>
      <c r="L7" s="189"/>
    </row>
    <row r="8" spans="2:12" ht="19" thickTop="1">
      <c r="B8" s="170"/>
      <c r="C8" s="172"/>
      <c r="D8" s="173"/>
      <c r="E8" s="173"/>
      <c r="F8" s="173"/>
      <c r="G8" s="173"/>
      <c r="H8" s="174"/>
      <c r="I8" s="97"/>
      <c r="J8" s="98"/>
      <c r="K8" s="99"/>
      <c r="L8" s="189"/>
    </row>
    <row r="9" spans="2:12">
      <c r="B9" s="170">
        <v>1100</v>
      </c>
      <c r="C9" s="175" t="s">
        <v>60</v>
      </c>
      <c r="D9" s="176"/>
      <c r="E9" s="177"/>
      <c r="F9" s="177"/>
      <c r="G9" s="177"/>
      <c r="H9" s="171"/>
      <c r="I9" s="97"/>
      <c r="J9" s="98" t="s">
        <v>61</v>
      </c>
      <c r="K9" s="99"/>
      <c r="L9" s="189"/>
    </row>
    <row r="10" spans="2:12">
      <c r="B10" s="170">
        <v>1101</v>
      </c>
      <c r="C10" s="178" t="s">
        <v>120</v>
      </c>
      <c r="D10" s="176"/>
      <c r="E10" s="177"/>
      <c r="F10" s="177"/>
      <c r="G10" s="177"/>
      <c r="H10" s="171"/>
      <c r="I10" s="97">
        <v>500</v>
      </c>
      <c r="J10" s="98"/>
      <c r="K10" s="99"/>
      <c r="L10" s="189"/>
    </row>
    <row r="11" spans="2:12">
      <c r="B11" s="170">
        <v>1102</v>
      </c>
      <c r="C11" s="178" t="s">
        <v>62</v>
      </c>
      <c r="D11" s="177"/>
      <c r="E11" s="177"/>
      <c r="F11" s="177"/>
      <c r="G11" s="177"/>
      <c r="H11" s="171"/>
      <c r="I11" s="97">
        <v>60000</v>
      </c>
      <c r="J11" s="98"/>
      <c r="K11" s="99">
        <v>0</v>
      </c>
      <c r="L11" s="189"/>
    </row>
    <row r="12" spans="2:12">
      <c r="B12" s="170">
        <v>1103</v>
      </c>
      <c r="C12" s="178" t="s">
        <v>63</v>
      </c>
      <c r="D12" s="177"/>
      <c r="E12" s="177"/>
      <c r="F12" s="177"/>
      <c r="G12" s="177"/>
      <c r="H12" s="171"/>
      <c r="I12" s="97">
        <f>319800+6000</f>
        <v>325800</v>
      </c>
      <c r="J12" s="98"/>
      <c r="K12" s="99">
        <v>0</v>
      </c>
      <c r="L12" s="189"/>
    </row>
    <row r="13" spans="2:12">
      <c r="B13" s="170" t="s">
        <v>8</v>
      </c>
      <c r="C13" s="177" t="s">
        <v>8</v>
      </c>
      <c r="D13" s="177"/>
      <c r="E13" s="177"/>
      <c r="F13" s="177"/>
      <c r="G13" s="177"/>
      <c r="H13" s="171"/>
      <c r="I13" s="97" t="s">
        <v>8</v>
      </c>
      <c r="J13" s="98"/>
      <c r="K13" s="99" t="s">
        <v>8</v>
      </c>
      <c r="L13" s="189"/>
    </row>
    <row r="14" spans="2:12">
      <c r="B14" s="170">
        <v>1200</v>
      </c>
      <c r="C14" s="175" t="s">
        <v>185</v>
      </c>
      <c r="D14" s="176"/>
      <c r="E14" s="177"/>
      <c r="F14" s="177"/>
      <c r="G14" s="177"/>
      <c r="H14" s="171"/>
      <c r="I14" s="97"/>
      <c r="J14" s="98"/>
      <c r="K14" s="99"/>
      <c r="L14" s="189"/>
    </row>
    <row r="15" spans="2:12">
      <c r="B15" s="170">
        <v>1210</v>
      </c>
      <c r="C15" s="178" t="s">
        <v>64</v>
      </c>
      <c r="D15" s="177"/>
      <c r="E15" s="177"/>
      <c r="F15" s="177"/>
      <c r="G15" s="177"/>
      <c r="H15" s="171"/>
      <c r="I15" s="97">
        <v>0</v>
      </c>
      <c r="J15" s="98"/>
      <c r="K15" s="99">
        <v>0</v>
      </c>
      <c r="L15" s="189"/>
    </row>
    <row r="16" spans="2:12">
      <c r="B16" s="170">
        <v>1220</v>
      </c>
      <c r="C16" s="178" t="s">
        <v>65</v>
      </c>
      <c r="D16" s="177"/>
      <c r="E16" s="177"/>
      <c r="F16" s="177"/>
      <c r="G16" s="177"/>
      <c r="H16" s="171"/>
      <c r="I16" s="97">
        <v>0</v>
      </c>
      <c r="J16" s="98"/>
      <c r="K16" s="99">
        <v>0</v>
      </c>
      <c r="L16" s="189"/>
    </row>
    <row r="17" spans="2:12">
      <c r="B17" s="170">
        <v>1230</v>
      </c>
      <c r="C17" s="178" t="s">
        <v>66</v>
      </c>
      <c r="D17" s="177"/>
      <c r="E17" s="177"/>
      <c r="F17" s="177"/>
      <c r="G17" s="177"/>
      <c r="H17" s="171"/>
      <c r="I17" s="97">
        <v>0</v>
      </c>
      <c r="J17" s="98"/>
      <c r="K17" s="99">
        <v>0</v>
      </c>
      <c r="L17" s="189"/>
    </row>
    <row r="18" spans="2:12">
      <c r="B18" s="170">
        <v>1240</v>
      </c>
      <c r="C18" s="178" t="s">
        <v>67</v>
      </c>
      <c r="D18" s="177"/>
      <c r="E18" s="177"/>
      <c r="F18" s="177"/>
      <c r="G18" s="177"/>
      <c r="H18" s="171"/>
      <c r="I18" s="97">
        <v>0</v>
      </c>
      <c r="J18" s="98"/>
      <c r="K18" s="99">
        <v>0</v>
      </c>
      <c r="L18" s="189"/>
    </row>
    <row r="19" spans="2:12">
      <c r="B19" s="170">
        <v>1250</v>
      </c>
      <c r="C19" s="178" t="s">
        <v>68</v>
      </c>
      <c r="D19" s="177"/>
      <c r="E19" s="177"/>
      <c r="F19" s="177"/>
      <c r="G19" s="177"/>
      <c r="H19" s="171"/>
      <c r="I19" s="97">
        <v>0</v>
      </c>
      <c r="J19" s="98"/>
      <c r="K19" s="99">
        <v>0</v>
      </c>
      <c r="L19" s="189"/>
    </row>
    <row r="20" spans="2:12">
      <c r="B20" s="170"/>
      <c r="C20" s="177"/>
      <c r="D20" s="177"/>
      <c r="E20" s="177"/>
      <c r="F20" s="177"/>
      <c r="G20" s="177"/>
      <c r="H20" s="171"/>
      <c r="I20" s="97" t="s">
        <v>8</v>
      </c>
      <c r="J20" s="98"/>
      <c r="K20" s="99" t="s">
        <v>8</v>
      </c>
      <c r="L20" s="189"/>
    </row>
    <row r="21" spans="2:12">
      <c r="B21" s="170">
        <v>1300</v>
      </c>
      <c r="C21" s="175" t="s">
        <v>69</v>
      </c>
      <c r="D21" s="176"/>
      <c r="E21" s="177"/>
      <c r="F21" s="177"/>
      <c r="G21" s="177"/>
      <c r="H21" s="171"/>
      <c r="I21" s="97" t="s">
        <v>8</v>
      </c>
      <c r="J21" s="98"/>
      <c r="K21" s="99" t="s">
        <v>8</v>
      </c>
      <c r="L21" s="189"/>
    </row>
    <row r="22" spans="2:12">
      <c r="B22" s="170">
        <v>1310</v>
      </c>
      <c r="C22" s="178" t="s">
        <v>70</v>
      </c>
      <c r="D22" s="177"/>
      <c r="E22" s="177"/>
      <c r="F22" s="177"/>
      <c r="G22" s="177"/>
      <c r="H22" s="171"/>
      <c r="I22" s="97">
        <v>10000</v>
      </c>
      <c r="J22" s="98"/>
      <c r="K22" s="99">
        <v>0</v>
      </c>
      <c r="L22" s="189"/>
    </row>
    <row r="23" spans="2:12">
      <c r="B23" s="170">
        <v>1320</v>
      </c>
      <c r="C23" s="178" t="s">
        <v>71</v>
      </c>
      <c r="D23" s="177"/>
      <c r="E23" s="177"/>
      <c r="F23" s="177"/>
      <c r="G23" s="177"/>
      <c r="H23" s="171"/>
      <c r="I23" s="97">
        <v>10000</v>
      </c>
      <c r="J23" s="98"/>
      <c r="K23" s="99">
        <v>0</v>
      </c>
      <c r="L23" s="189"/>
    </row>
    <row r="24" spans="2:12">
      <c r="B24" s="170">
        <v>1330</v>
      </c>
      <c r="C24" s="178" t="s">
        <v>72</v>
      </c>
      <c r="D24" s="177"/>
      <c r="E24" s="177"/>
      <c r="F24" s="177"/>
      <c r="G24" s="177"/>
      <c r="H24" s="171"/>
      <c r="I24" s="97">
        <v>10000</v>
      </c>
      <c r="J24" s="98"/>
      <c r="K24" s="99">
        <v>0</v>
      </c>
      <c r="L24" s="189"/>
    </row>
    <row r="25" spans="2:12">
      <c r="B25" s="170">
        <v>1340</v>
      </c>
      <c r="C25" s="178" t="s">
        <v>73</v>
      </c>
      <c r="D25" s="177"/>
      <c r="E25" s="177"/>
      <c r="F25" s="177"/>
      <c r="G25" s="177"/>
      <c r="H25" s="171"/>
      <c r="I25" s="97">
        <v>5000</v>
      </c>
      <c r="J25" s="98"/>
      <c r="K25" s="99">
        <v>0</v>
      </c>
      <c r="L25" s="189"/>
    </row>
    <row r="26" spans="2:12">
      <c r="B26" s="170"/>
      <c r="C26" s="177"/>
      <c r="D26" s="177"/>
      <c r="E26" s="177"/>
      <c r="F26" s="177"/>
      <c r="G26" s="177"/>
      <c r="H26" s="171"/>
      <c r="I26" s="97" t="s">
        <v>8</v>
      </c>
      <c r="J26" s="98"/>
      <c r="K26" s="99" t="s">
        <v>8</v>
      </c>
      <c r="L26" s="189"/>
    </row>
    <row r="27" spans="2:12">
      <c r="B27" s="170">
        <v>1400</v>
      </c>
      <c r="C27" s="175" t="s">
        <v>175</v>
      </c>
      <c r="D27" s="176"/>
      <c r="E27" s="177"/>
      <c r="F27" s="177"/>
      <c r="G27" s="177"/>
      <c r="H27" s="171"/>
      <c r="I27" s="97" t="s">
        <v>8</v>
      </c>
      <c r="J27" s="98"/>
      <c r="K27" s="99" t="s">
        <v>8</v>
      </c>
      <c r="L27" s="189"/>
    </row>
    <row r="28" spans="2:12">
      <c r="B28" s="170">
        <v>1405</v>
      </c>
      <c r="C28" s="177" t="s">
        <v>176</v>
      </c>
      <c r="D28" s="177"/>
      <c r="E28" s="177"/>
      <c r="F28" s="177"/>
      <c r="G28" s="177"/>
      <c r="H28" s="171"/>
      <c r="I28" s="97">
        <v>5000</v>
      </c>
      <c r="J28" s="98"/>
      <c r="K28" s="99">
        <v>0</v>
      </c>
      <c r="L28" s="189"/>
    </row>
    <row r="29" spans="2:12">
      <c r="B29" s="170">
        <v>1421</v>
      </c>
      <c r="C29" s="177" t="s">
        <v>171</v>
      </c>
      <c r="D29" s="177"/>
      <c r="E29" s="177"/>
      <c r="F29" s="177"/>
      <c r="G29" s="177"/>
      <c r="H29" s="171"/>
      <c r="I29" s="97">
        <v>5000</v>
      </c>
      <c r="J29" s="98"/>
      <c r="K29" s="99">
        <v>0</v>
      </c>
      <c r="L29" s="189"/>
    </row>
    <row r="30" spans="2:12">
      <c r="B30" s="170">
        <v>1422</v>
      </c>
      <c r="C30" s="177" t="s">
        <v>74</v>
      </c>
      <c r="D30" s="177"/>
      <c r="E30" s="177"/>
      <c r="F30" s="177"/>
      <c r="G30" s="177"/>
      <c r="H30" s="171"/>
      <c r="I30" s="97">
        <v>5000</v>
      </c>
      <c r="J30" s="98"/>
      <c r="K30" s="99">
        <v>0</v>
      </c>
      <c r="L30" s="189"/>
    </row>
    <row r="31" spans="2:12">
      <c r="B31" s="170">
        <v>1430</v>
      </c>
      <c r="C31" s="177" t="s">
        <v>75</v>
      </c>
      <c r="D31" s="177"/>
      <c r="E31" s="177"/>
      <c r="F31" s="177"/>
      <c r="G31" s="177"/>
      <c r="H31" s="171"/>
      <c r="I31" s="97">
        <v>0</v>
      </c>
      <c r="J31" s="98"/>
      <c r="K31" s="99">
        <v>0</v>
      </c>
      <c r="L31" s="189"/>
    </row>
    <row r="32" spans="2:12">
      <c r="B32" s="170">
        <v>1440</v>
      </c>
      <c r="C32" s="177" t="s">
        <v>76</v>
      </c>
      <c r="D32" s="177"/>
      <c r="E32" s="177"/>
      <c r="F32" s="177"/>
      <c r="G32" s="177"/>
      <c r="H32" s="171"/>
      <c r="I32" s="97">
        <v>1000</v>
      </c>
      <c r="J32" s="98"/>
      <c r="K32" s="99">
        <v>0</v>
      </c>
      <c r="L32" s="189"/>
    </row>
    <row r="33" spans="2:12">
      <c r="B33" s="170"/>
      <c r="C33" s="177"/>
      <c r="D33" s="177"/>
      <c r="E33" s="177"/>
      <c r="F33" s="177"/>
      <c r="G33" s="177"/>
      <c r="H33" s="171"/>
      <c r="I33" s="97"/>
      <c r="J33" s="98"/>
      <c r="K33" s="99"/>
      <c r="L33" s="189"/>
    </row>
    <row r="34" spans="2:12" ht="18">
      <c r="B34" s="170"/>
      <c r="C34" s="177" t="s">
        <v>177</v>
      </c>
      <c r="D34" s="177"/>
      <c r="E34" s="177"/>
      <c r="F34" s="177"/>
      <c r="G34" s="177"/>
      <c r="H34" s="171"/>
      <c r="I34" s="197">
        <f>+SUM(I9:I33)</f>
        <v>437300</v>
      </c>
      <c r="J34" s="98"/>
      <c r="K34" s="99"/>
      <c r="L34" s="189"/>
    </row>
    <row r="35" spans="2:12">
      <c r="B35" s="170"/>
      <c r="C35" s="177"/>
      <c r="D35" s="177"/>
      <c r="E35" s="177"/>
      <c r="F35" s="177"/>
      <c r="G35" s="177"/>
      <c r="H35" s="171"/>
      <c r="I35" s="97" t="s">
        <v>8</v>
      </c>
      <c r="J35" s="98"/>
      <c r="K35" s="99" t="s">
        <v>8</v>
      </c>
      <c r="L35" s="189"/>
    </row>
    <row r="36" spans="2:12">
      <c r="B36" s="170">
        <v>1500</v>
      </c>
      <c r="C36" s="175" t="s">
        <v>77</v>
      </c>
      <c r="D36" s="176"/>
      <c r="E36" s="177"/>
      <c r="F36" s="177"/>
      <c r="G36" s="177"/>
      <c r="H36" s="171"/>
      <c r="I36" s="97" t="s">
        <v>8</v>
      </c>
      <c r="J36" s="98"/>
      <c r="K36" s="99" t="s">
        <v>8</v>
      </c>
      <c r="L36" s="189"/>
    </row>
    <row r="37" spans="2:12">
      <c r="B37" s="170">
        <v>1505</v>
      </c>
      <c r="C37" s="178" t="s">
        <v>78</v>
      </c>
      <c r="D37" s="177"/>
      <c r="E37" s="177"/>
      <c r="F37" s="177"/>
      <c r="G37" s="177"/>
      <c r="H37" s="171"/>
      <c r="I37" s="97">
        <v>0</v>
      </c>
      <c r="J37" s="98"/>
      <c r="K37" s="99">
        <v>0</v>
      </c>
      <c r="L37" s="189"/>
    </row>
    <row r="38" spans="2:12">
      <c r="B38" s="170">
        <v>1510</v>
      </c>
      <c r="C38" s="178" t="s">
        <v>79</v>
      </c>
      <c r="D38" s="177"/>
      <c r="E38" s="177"/>
      <c r="F38" s="177"/>
      <c r="G38" s="177"/>
      <c r="H38" s="171"/>
      <c r="I38" s="97">
        <v>0</v>
      </c>
      <c r="J38" s="98"/>
      <c r="K38" s="99">
        <v>0</v>
      </c>
      <c r="L38" s="189"/>
    </row>
    <row r="39" spans="2:12">
      <c r="B39" s="170">
        <v>1511</v>
      </c>
      <c r="C39" s="178" t="s">
        <v>80</v>
      </c>
      <c r="D39" s="177"/>
      <c r="E39" s="177"/>
      <c r="F39" s="177"/>
      <c r="G39" s="177"/>
      <c r="H39" s="171"/>
      <c r="I39" s="97">
        <v>0</v>
      </c>
      <c r="J39" s="98"/>
      <c r="K39" s="99">
        <v>0</v>
      </c>
      <c r="L39" s="189"/>
    </row>
    <row r="40" spans="2:12">
      <c r="B40" s="170">
        <v>1515</v>
      </c>
      <c r="C40" s="178" t="s">
        <v>81</v>
      </c>
      <c r="D40" s="177"/>
      <c r="E40" s="177"/>
      <c r="F40" s="177"/>
      <c r="G40" s="177"/>
      <c r="H40" s="171"/>
      <c r="I40" s="97">
        <v>100000</v>
      </c>
      <c r="J40" s="98"/>
      <c r="K40" s="99">
        <v>0</v>
      </c>
      <c r="L40" s="189"/>
    </row>
    <row r="41" spans="2:12">
      <c r="B41" s="170">
        <v>1516</v>
      </c>
      <c r="C41" s="178" t="s">
        <v>82</v>
      </c>
      <c r="D41" s="177"/>
      <c r="E41" s="177"/>
      <c r="F41" s="177"/>
      <c r="G41" s="177"/>
      <c r="H41" s="171"/>
      <c r="I41" s="97">
        <v>0</v>
      </c>
      <c r="J41" s="98"/>
      <c r="K41" s="99">
        <v>0</v>
      </c>
      <c r="L41" s="189"/>
    </row>
    <row r="42" spans="2:12">
      <c r="B42" s="170">
        <v>1520</v>
      </c>
      <c r="C42" s="178" t="s">
        <v>83</v>
      </c>
      <c r="D42" s="177"/>
      <c r="E42" s="177"/>
      <c r="F42" s="177"/>
      <c r="G42" s="177"/>
      <c r="H42" s="171"/>
      <c r="I42" s="97">
        <v>200000</v>
      </c>
      <c r="J42" s="98"/>
      <c r="K42" s="99">
        <v>0</v>
      </c>
      <c r="L42" s="189"/>
    </row>
    <row r="43" spans="2:12">
      <c r="B43" s="170">
        <v>1521</v>
      </c>
      <c r="C43" s="178" t="s">
        <v>84</v>
      </c>
      <c r="D43" s="177"/>
      <c r="E43" s="177"/>
      <c r="F43" s="177"/>
      <c r="G43" s="177"/>
      <c r="H43" s="171"/>
      <c r="I43" s="97">
        <v>0</v>
      </c>
      <c r="J43" s="98"/>
      <c r="K43" s="99">
        <v>0</v>
      </c>
      <c r="L43" s="189"/>
    </row>
    <row r="44" spans="2:12">
      <c r="B44" s="170">
        <v>1525</v>
      </c>
      <c r="C44" s="178" t="s">
        <v>85</v>
      </c>
      <c r="D44" s="177"/>
      <c r="E44" s="177"/>
      <c r="F44" s="177"/>
      <c r="G44" s="177"/>
      <c r="H44" s="171"/>
      <c r="I44" s="97">
        <v>20000</v>
      </c>
      <c r="J44" s="98"/>
      <c r="K44" s="99">
        <v>0</v>
      </c>
      <c r="L44" s="189"/>
    </row>
    <row r="45" spans="2:12">
      <c r="B45" s="170">
        <v>1526</v>
      </c>
      <c r="C45" s="178" t="s">
        <v>86</v>
      </c>
      <c r="D45" s="177"/>
      <c r="E45" s="177"/>
      <c r="F45" s="177"/>
      <c r="G45" s="177"/>
      <c r="H45" s="171"/>
      <c r="I45" s="97">
        <v>0</v>
      </c>
      <c r="J45" s="98"/>
      <c r="K45" s="99">
        <v>0</v>
      </c>
      <c r="L45" s="189"/>
    </row>
    <row r="46" spans="2:12">
      <c r="B46" s="170">
        <v>1530</v>
      </c>
      <c r="C46" s="178" t="s">
        <v>178</v>
      </c>
      <c r="D46" s="177"/>
      <c r="E46" s="177"/>
      <c r="F46" s="177"/>
      <c r="G46" s="177"/>
      <c r="H46" s="171"/>
      <c r="I46" s="97">
        <v>10000</v>
      </c>
      <c r="J46" s="98"/>
      <c r="K46" s="99">
        <v>0</v>
      </c>
      <c r="L46" s="189"/>
    </row>
    <row r="47" spans="2:12">
      <c r="B47" s="170">
        <v>1531</v>
      </c>
      <c r="C47" s="178" t="s">
        <v>179</v>
      </c>
      <c r="D47" s="177"/>
      <c r="E47" s="177"/>
      <c r="F47" s="177"/>
      <c r="G47" s="177"/>
      <c r="H47" s="171"/>
      <c r="I47" s="97">
        <v>0</v>
      </c>
      <c r="J47" s="98"/>
      <c r="K47" s="99">
        <v>0</v>
      </c>
      <c r="L47" s="189"/>
    </row>
    <row r="48" spans="2:12">
      <c r="B48" s="170">
        <v>1535</v>
      </c>
      <c r="C48" s="178" t="s">
        <v>87</v>
      </c>
      <c r="D48" s="177"/>
      <c r="E48" s="177"/>
      <c r="F48" s="177"/>
      <c r="G48" s="177"/>
      <c r="H48" s="171"/>
      <c r="I48" s="97">
        <v>10000</v>
      </c>
      <c r="J48" s="98"/>
      <c r="K48" s="99">
        <v>0</v>
      </c>
      <c r="L48" s="189"/>
    </row>
    <row r="49" spans="2:12">
      <c r="B49" s="170">
        <v>1536</v>
      </c>
      <c r="C49" s="178" t="s">
        <v>88</v>
      </c>
      <c r="D49" s="177"/>
      <c r="E49" s="177"/>
      <c r="F49" s="177"/>
      <c r="G49" s="177"/>
      <c r="H49" s="171"/>
      <c r="I49" s="97">
        <v>0</v>
      </c>
      <c r="J49" s="98"/>
      <c r="K49" s="99">
        <v>0</v>
      </c>
      <c r="L49" s="189"/>
    </row>
    <row r="50" spans="2:12">
      <c r="B50" s="170"/>
      <c r="C50" s="177"/>
      <c r="D50" s="177"/>
      <c r="E50" s="177"/>
      <c r="F50" s="177"/>
      <c r="G50" s="177"/>
      <c r="H50" s="171"/>
      <c r="I50" s="97" t="s">
        <v>8</v>
      </c>
      <c r="J50" s="98"/>
      <c r="K50" s="99" t="s">
        <v>8</v>
      </c>
      <c r="L50" s="189"/>
    </row>
    <row r="51" spans="2:12">
      <c r="B51" s="170">
        <v>1600</v>
      </c>
      <c r="C51" s="175" t="s">
        <v>89</v>
      </c>
      <c r="D51" s="176"/>
      <c r="E51" s="176"/>
      <c r="F51" s="177"/>
      <c r="G51" s="177"/>
      <c r="H51" s="171"/>
      <c r="I51" s="97" t="s">
        <v>8</v>
      </c>
      <c r="J51" s="98"/>
      <c r="K51" s="99" t="s">
        <v>8</v>
      </c>
      <c r="L51" s="189"/>
    </row>
    <row r="52" spans="2:12">
      <c r="B52" s="170">
        <v>1605</v>
      </c>
      <c r="C52" s="178" t="s">
        <v>90</v>
      </c>
      <c r="D52" s="177"/>
      <c r="E52" s="177"/>
      <c r="F52" s="177"/>
      <c r="G52" s="177"/>
      <c r="H52" s="171"/>
      <c r="I52" s="97">
        <v>20000</v>
      </c>
      <c r="J52" s="98"/>
      <c r="K52" s="99">
        <v>0</v>
      </c>
      <c r="L52" s="189"/>
    </row>
    <row r="53" spans="2:12">
      <c r="B53" s="170">
        <v>1606</v>
      </c>
      <c r="C53" s="178" t="s">
        <v>91</v>
      </c>
      <c r="D53" s="177"/>
      <c r="E53" s="177"/>
      <c r="F53" s="177"/>
      <c r="G53" s="177"/>
      <c r="H53" s="171"/>
      <c r="I53" s="97">
        <v>0</v>
      </c>
      <c r="J53" s="98"/>
      <c r="K53" s="99">
        <v>0</v>
      </c>
      <c r="L53" s="189"/>
    </row>
    <row r="54" spans="2:12">
      <c r="B54" s="170">
        <v>1610</v>
      </c>
      <c r="C54" s="178" t="s">
        <v>180</v>
      </c>
      <c r="D54" s="177"/>
      <c r="E54" s="177"/>
      <c r="F54" s="177"/>
      <c r="G54" s="177"/>
      <c r="H54" s="171"/>
      <c r="I54" s="97">
        <v>2700</v>
      </c>
      <c r="J54" s="98"/>
      <c r="K54" s="99">
        <v>0</v>
      </c>
      <c r="L54" s="189"/>
    </row>
    <row r="55" spans="2:12">
      <c r="B55" s="170">
        <v>1611</v>
      </c>
      <c r="C55" s="178" t="s">
        <v>181</v>
      </c>
      <c r="D55" s="177"/>
      <c r="E55" s="177"/>
      <c r="F55" s="177"/>
      <c r="G55" s="177"/>
      <c r="H55" s="171"/>
      <c r="I55" s="97">
        <v>0</v>
      </c>
      <c r="J55" s="98"/>
      <c r="K55" s="99">
        <v>0</v>
      </c>
      <c r="L55" s="189"/>
    </row>
    <row r="56" spans="2:12">
      <c r="B56" s="170"/>
      <c r="C56" s="178"/>
      <c r="D56" s="177"/>
      <c r="E56" s="177"/>
      <c r="F56" s="177"/>
      <c r="G56" s="177"/>
      <c r="H56" s="171"/>
      <c r="I56" s="97"/>
      <c r="J56" s="98"/>
      <c r="K56" s="99"/>
      <c r="L56" s="189"/>
    </row>
    <row r="57" spans="2:12" ht="18">
      <c r="B57" s="170"/>
      <c r="C57" s="196" t="s">
        <v>182</v>
      </c>
      <c r="D57" s="177"/>
      <c r="E57" s="177"/>
      <c r="F57" s="177"/>
      <c r="G57" s="177"/>
      <c r="H57" s="171"/>
      <c r="I57" s="197">
        <f>+(SUM(I36:I56)-SUM(K36:K56))</f>
        <v>362700</v>
      </c>
      <c r="J57" s="98"/>
      <c r="K57" s="99"/>
      <c r="L57" s="189"/>
    </row>
    <row r="58" spans="2:12" ht="18">
      <c r="B58" s="170"/>
      <c r="C58" s="196"/>
      <c r="D58" s="177"/>
      <c r="E58" s="177"/>
      <c r="F58" s="177"/>
      <c r="G58" s="177"/>
      <c r="H58" s="171"/>
      <c r="I58" s="197"/>
      <c r="J58" s="98"/>
      <c r="K58" s="99"/>
      <c r="L58" s="189"/>
    </row>
    <row r="59" spans="2:12" ht="18">
      <c r="B59" s="170"/>
      <c r="C59" s="223" t="s">
        <v>183</v>
      </c>
      <c r="D59" s="177"/>
      <c r="E59" s="177"/>
      <c r="F59" s="177"/>
      <c r="G59" s="177"/>
      <c r="H59" s="171"/>
      <c r="I59" s="225">
        <f>+I34+I57</f>
        <v>800000</v>
      </c>
      <c r="J59" s="98"/>
      <c r="K59" s="99"/>
      <c r="L59" s="189"/>
    </row>
    <row r="60" spans="2:12" ht="16" thickBot="1">
      <c r="B60" s="170"/>
      <c r="C60" s="177"/>
      <c r="D60" s="177"/>
      <c r="E60" s="177"/>
      <c r="F60" s="177"/>
      <c r="G60" s="177"/>
      <c r="H60" s="171"/>
      <c r="I60" s="97" t="s">
        <v>8</v>
      </c>
      <c r="J60" s="98"/>
      <c r="K60" s="99" t="s">
        <v>8</v>
      </c>
      <c r="L60" s="189"/>
    </row>
    <row r="61" spans="2:12" ht="20" thickTop="1" thickBot="1">
      <c r="B61" s="170"/>
      <c r="C61" s="255" t="s">
        <v>92</v>
      </c>
      <c r="D61" s="276"/>
      <c r="E61" s="276"/>
      <c r="F61" s="276"/>
      <c r="G61" s="277"/>
      <c r="H61" s="171"/>
      <c r="I61" s="228" t="s">
        <v>8</v>
      </c>
      <c r="J61" s="229"/>
      <c r="K61" s="230" t="s">
        <v>8</v>
      </c>
      <c r="L61" s="189"/>
    </row>
    <row r="62" spans="2:12" ht="19" thickTop="1">
      <c r="B62" s="170"/>
      <c r="C62" s="172"/>
      <c r="D62" s="179"/>
      <c r="E62" s="179"/>
      <c r="F62" s="179"/>
      <c r="G62" s="179"/>
      <c r="H62" s="174"/>
      <c r="I62" s="97"/>
      <c r="J62" s="98"/>
      <c r="K62" s="99"/>
      <c r="L62" s="189"/>
    </row>
    <row r="63" spans="2:12">
      <c r="B63" s="170">
        <v>2100</v>
      </c>
      <c r="C63" s="175" t="s">
        <v>93</v>
      </c>
      <c r="D63" s="176"/>
      <c r="E63" s="177"/>
      <c r="F63" s="177"/>
      <c r="G63" s="177"/>
      <c r="H63" s="171"/>
      <c r="I63" s="97" t="s">
        <v>8</v>
      </c>
      <c r="J63" s="98"/>
      <c r="K63" s="99" t="s">
        <v>8</v>
      </c>
      <c r="L63" s="189"/>
    </row>
    <row r="64" spans="2:12">
      <c r="B64" s="170">
        <v>2101</v>
      </c>
      <c r="C64" s="177" t="s">
        <v>94</v>
      </c>
      <c r="D64" s="176"/>
      <c r="E64" s="177"/>
      <c r="F64" s="177"/>
      <c r="G64" s="177"/>
      <c r="H64" s="171"/>
      <c r="I64" s="97">
        <v>0</v>
      </c>
      <c r="J64" s="98"/>
      <c r="K64" s="99">
        <v>100000</v>
      </c>
      <c r="L64" s="189"/>
    </row>
    <row r="65" spans="2:12">
      <c r="B65" s="170">
        <v>2105</v>
      </c>
      <c r="C65" s="177" t="s">
        <v>95</v>
      </c>
      <c r="D65" s="177"/>
      <c r="E65" s="177"/>
      <c r="F65" s="177"/>
      <c r="G65" s="177"/>
      <c r="H65" s="171"/>
      <c r="I65" s="97">
        <v>0</v>
      </c>
      <c r="J65" s="98"/>
      <c r="K65" s="99">
        <v>0</v>
      </c>
      <c r="L65" s="189"/>
    </row>
    <row r="66" spans="2:12">
      <c r="B66" s="170">
        <v>2110</v>
      </c>
      <c r="C66" s="177" t="s">
        <v>96</v>
      </c>
      <c r="D66" s="177"/>
      <c r="E66" s="177"/>
      <c r="F66" s="177"/>
      <c r="G66" s="177"/>
      <c r="H66" s="171"/>
      <c r="I66" s="97">
        <v>0</v>
      </c>
      <c r="J66" s="98"/>
      <c r="K66" s="99">
        <v>0</v>
      </c>
      <c r="L66" s="189"/>
    </row>
    <row r="67" spans="2:12">
      <c r="B67" s="170">
        <v>2115</v>
      </c>
      <c r="C67" s="177" t="s">
        <v>97</v>
      </c>
      <c r="D67" s="177"/>
      <c r="E67" s="177"/>
      <c r="F67" s="177"/>
      <c r="G67" s="177"/>
      <c r="H67" s="171"/>
      <c r="I67" s="97">
        <v>0</v>
      </c>
      <c r="J67" s="98"/>
      <c r="K67" s="99">
        <v>0</v>
      </c>
      <c r="L67" s="189"/>
    </row>
    <row r="68" spans="2:12">
      <c r="B68" s="170"/>
      <c r="C68" s="177"/>
      <c r="D68" s="177"/>
      <c r="E68" s="177"/>
      <c r="F68" s="177"/>
      <c r="G68" s="177"/>
      <c r="H68" s="171"/>
      <c r="I68" s="97"/>
      <c r="J68" s="98"/>
      <c r="K68" s="99"/>
      <c r="L68" s="189"/>
    </row>
    <row r="69" spans="2:12">
      <c r="B69" s="170"/>
      <c r="C69" s="177" t="s">
        <v>164</v>
      </c>
      <c r="D69" s="177"/>
      <c r="E69" s="177"/>
      <c r="F69" s="177"/>
      <c r="G69" s="177"/>
      <c r="H69" s="171"/>
      <c r="I69" s="97"/>
      <c r="J69" s="98"/>
      <c r="K69" s="99">
        <f>+SUM(K64:K67)</f>
        <v>100000</v>
      </c>
      <c r="L69" s="189"/>
    </row>
    <row r="70" spans="2:12">
      <c r="B70" s="170" t="s">
        <v>8</v>
      </c>
      <c r="C70" s="177" t="s">
        <v>8</v>
      </c>
      <c r="D70" s="177"/>
      <c r="E70" s="177"/>
      <c r="F70" s="177"/>
      <c r="G70" s="177"/>
      <c r="H70" s="171"/>
      <c r="I70" s="97" t="s">
        <v>8</v>
      </c>
      <c r="J70" s="98"/>
      <c r="K70" s="99" t="s">
        <v>8</v>
      </c>
      <c r="L70" s="189"/>
    </row>
    <row r="71" spans="2:12">
      <c r="B71" s="170">
        <v>2400</v>
      </c>
      <c r="C71" s="175" t="s">
        <v>98</v>
      </c>
      <c r="D71" s="176"/>
      <c r="E71" s="177"/>
      <c r="F71" s="177"/>
      <c r="G71" s="177"/>
      <c r="H71" s="171"/>
      <c r="I71" s="97" t="s">
        <v>8</v>
      </c>
      <c r="J71" s="98"/>
      <c r="K71" s="99"/>
      <c r="L71" s="189"/>
    </row>
    <row r="72" spans="2:12">
      <c r="B72" s="170">
        <v>2405</v>
      </c>
      <c r="C72" s="178" t="s">
        <v>184</v>
      </c>
      <c r="D72" s="177"/>
      <c r="E72" s="177"/>
      <c r="F72" s="177"/>
      <c r="G72" s="177"/>
      <c r="H72" s="171"/>
      <c r="I72" s="97">
        <v>0</v>
      </c>
      <c r="J72" s="98"/>
      <c r="K72" s="99">
        <v>300000</v>
      </c>
      <c r="L72" s="189"/>
    </row>
    <row r="73" spans="2:12">
      <c r="B73" s="170">
        <v>2406</v>
      </c>
      <c r="C73" s="178" t="s">
        <v>97</v>
      </c>
      <c r="D73" s="177"/>
      <c r="E73" s="177"/>
      <c r="F73" s="177"/>
      <c r="G73" s="177"/>
      <c r="H73" s="171"/>
      <c r="I73" s="97">
        <v>0</v>
      </c>
      <c r="J73" s="98"/>
      <c r="K73" s="99">
        <v>0</v>
      </c>
      <c r="L73" s="189"/>
    </row>
    <row r="74" spans="2:12">
      <c r="B74" s="170"/>
      <c r="C74" s="178"/>
      <c r="D74" s="177"/>
      <c r="E74" s="177"/>
      <c r="F74" s="177"/>
      <c r="G74" s="177"/>
      <c r="H74" s="171"/>
      <c r="I74" s="97"/>
      <c r="J74" s="98"/>
      <c r="K74" s="99"/>
      <c r="L74" s="189"/>
    </row>
    <row r="75" spans="2:12">
      <c r="B75" s="170"/>
      <c r="C75" s="196" t="s">
        <v>165</v>
      </c>
      <c r="D75" s="177"/>
      <c r="E75" s="177"/>
      <c r="F75" s="177"/>
      <c r="G75" s="177"/>
      <c r="H75" s="171"/>
      <c r="I75" s="97"/>
      <c r="J75" s="98"/>
      <c r="K75" s="99">
        <f>+SUM(K72:K73)</f>
        <v>300000</v>
      </c>
      <c r="L75" s="189"/>
    </row>
    <row r="76" spans="2:12">
      <c r="B76" s="170"/>
      <c r="C76" s="196"/>
      <c r="D76" s="177"/>
      <c r="E76" s="177"/>
      <c r="F76" s="177"/>
      <c r="G76" s="177"/>
      <c r="H76" s="171"/>
      <c r="I76" s="97"/>
      <c r="J76" s="98"/>
      <c r="K76" s="99"/>
      <c r="L76" s="189"/>
    </row>
    <row r="77" spans="2:12">
      <c r="B77" s="170"/>
      <c r="C77" s="196" t="s">
        <v>142</v>
      </c>
      <c r="D77" s="177"/>
      <c r="E77" s="177"/>
      <c r="F77" s="177"/>
      <c r="G77" s="177"/>
      <c r="H77" s="171"/>
      <c r="I77" s="97"/>
      <c r="J77" s="98"/>
      <c r="K77" s="99">
        <f>+K69+K75</f>
        <v>400000</v>
      </c>
      <c r="L77" s="189"/>
    </row>
    <row r="78" spans="2:12" ht="16" thickBot="1">
      <c r="B78" s="170"/>
      <c r="C78" s="171"/>
      <c r="D78" s="171"/>
      <c r="E78" s="171"/>
      <c r="F78" s="171"/>
      <c r="G78" s="171"/>
      <c r="H78" s="171"/>
      <c r="I78" s="97" t="s">
        <v>8</v>
      </c>
      <c r="J78" s="98"/>
      <c r="K78" s="99" t="s">
        <v>8</v>
      </c>
      <c r="L78" s="189"/>
    </row>
    <row r="79" spans="2:12" ht="20" thickTop="1" thickBot="1">
      <c r="B79" s="170"/>
      <c r="C79" s="255" t="s">
        <v>99</v>
      </c>
      <c r="D79" s="256"/>
      <c r="E79" s="256"/>
      <c r="F79" s="256"/>
      <c r="G79" s="257"/>
      <c r="H79" s="171"/>
      <c r="I79" s="228" t="s">
        <v>8</v>
      </c>
      <c r="J79" s="229"/>
      <c r="K79" s="230" t="s">
        <v>8</v>
      </c>
      <c r="L79" s="189"/>
    </row>
    <row r="80" spans="2:12" ht="19" thickTop="1">
      <c r="B80" s="180"/>
      <c r="C80" s="181"/>
      <c r="D80" s="182"/>
      <c r="E80" s="182"/>
      <c r="F80" s="182"/>
      <c r="G80" s="182"/>
      <c r="H80" s="183"/>
      <c r="I80" s="100"/>
      <c r="J80" s="184"/>
      <c r="K80" s="101"/>
      <c r="L80" s="189"/>
    </row>
    <row r="81" spans="2:12">
      <c r="B81" s="170">
        <v>3100</v>
      </c>
      <c r="C81" s="175" t="s">
        <v>172</v>
      </c>
      <c r="D81" s="175"/>
      <c r="E81" s="177"/>
      <c r="F81" s="177"/>
      <c r="G81" s="177"/>
      <c r="H81" s="171"/>
      <c r="I81" s="100" t="s">
        <v>100</v>
      </c>
      <c r="J81" s="184"/>
      <c r="K81" s="101" t="s">
        <v>100</v>
      </c>
      <c r="L81" s="189"/>
    </row>
    <row r="82" spans="2:12">
      <c r="B82" s="170">
        <v>3200</v>
      </c>
      <c r="C82" s="185" t="s">
        <v>101</v>
      </c>
      <c r="D82" s="185"/>
      <c r="E82" s="177"/>
      <c r="F82" s="177"/>
      <c r="G82" s="177"/>
      <c r="H82" s="171"/>
      <c r="I82" s="100" t="s">
        <v>102</v>
      </c>
      <c r="J82" s="184"/>
      <c r="K82" s="101">
        <v>400000</v>
      </c>
      <c r="L82" s="189"/>
    </row>
    <row r="83" spans="2:12">
      <c r="B83" s="170">
        <v>3900</v>
      </c>
      <c r="C83" s="185" t="s">
        <v>103</v>
      </c>
      <c r="D83" s="177"/>
      <c r="E83" s="177"/>
      <c r="F83" s="177"/>
      <c r="G83" s="177"/>
      <c r="H83" s="171"/>
      <c r="I83" s="100" t="s">
        <v>102</v>
      </c>
      <c r="J83" s="184"/>
      <c r="K83" s="101" t="s">
        <v>102</v>
      </c>
      <c r="L83" s="189"/>
    </row>
    <row r="84" spans="2:12">
      <c r="B84" s="170"/>
      <c r="C84" s="185"/>
      <c r="D84" s="177"/>
      <c r="E84" s="177"/>
      <c r="F84" s="177"/>
      <c r="G84" s="177"/>
      <c r="H84" s="171"/>
      <c r="I84" s="100"/>
      <c r="J84" s="184"/>
      <c r="K84" s="101"/>
      <c r="L84" s="189"/>
    </row>
    <row r="85" spans="2:12">
      <c r="B85" s="170"/>
      <c r="C85" s="199" t="s">
        <v>170</v>
      </c>
      <c r="D85" s="177"/>
      <c r="E85" s="177"/>
      <c r="F85" s="177"/>
      <c r="G85" s="177"/>
      <c r="H85" s="171"/>
      <c r="I85" s="100"/>
      <c r="J85" s="184"/>
      <c r="K85" s="101">
        <f>+SUM(K82:K83)</f>
        <v>400000</v>
      </c>
      <c r="L85" s="189"/>
    </row>
    <row r="86" spans="2:12">
      <c r="B86" s="170"/>
      <c r="C86" s="199"/>
      <c r="D86" s="177"/>
      <c r="E86" s="177"/>
      <c r="F86" s="177"/>
      <c r="G86" s="177"/>
      <c r="H86" s="171"/>
      <c r="I86" s="100"/>
      <c r="J86" s="184"/>
      <c r="K86" s="101"/>
      <c r="L86" s="189"/>
    </row>
    <row r="87" spans="2:12" ht="18">
      <c r="B87" s="170"/>
      <c r="C87" s="224" t="s">
        <v>167</v>
      </c>
      <c r="D87" s="177"/>
      <c r="E87" s="177"/>
      <c r="F87" s="177"/>
      <c r="G87" s="177"/>
      <c r="H87" s="171"/>
      <c r="I87" s="100"/>
      <c r="J87" s="184"/>
      <c r="K87" s="226">
        <f>+K77+K85</f>
        <v>800000</v>
      </c>
      <c r="L87" s="189"/>
    </row>
    <row r="88" spans="2:12" ht="16" thickBot="1">
      <c r="B88" s="170"/>
      <c r="C88" s="177"/>
      <c r="D88" s="177"/>
      <c r="E88" s="177"/>
      <c r="F88" s="177"/>
      <c r="G88" s="177"/>
      <c r="H88" s="171"/>
      <c r="I88" s="100" t="s">
        <v>100</v>
      </c>
      <c r="J88" s="184"/>
      <c r="K88" s="101" t="s">
        <v>100</v>
      </c>
      <c r="L88" s="189"/>
    </row>
    <row r="89" spans="2:12" ht="20" thickTop="1" thickBot="1">
      <c r="B89" s="170"/>
      <c r="C89" s="258" t="s">
        <v>104</v>
      </c>
      <c r="D89" s="259"/>
      <c r="E89" s="259"/>
      <c r="F89" s="259"/>
      <c r="G89" s="260"/>
      <c r="H89" s="171"/>
      <c r="I89" s="234">
        <f>+I59</f>
        <v>800000</v>
      </c>
      <c r="J89" s="235"/>
      <c r="K89" s="236">
        <f>+K87</f>
        <v>800000</v>
      </c>
      <c r="L89" s="189"/>
    </row>
    <row r="90" spans="2:12" ht="17" thickTop="1" thickBot="1">
      <c r="B90" s="186"/>
      <c r="C90" s="187"/>
      <c r="D90" s="187"/>
      <c r="E90" s="187"/>
      <c r="F90" s="187"/>
      <c r="G90" s="187"/>
      <c r="H90" s="187"/>
      <c r="I90" s="187"/>
      <c r="J90" s="187"/>
      <c r="K90" s="187"/>
      <c r="L90" s="188"/>
    </row>
    <row r="91" spans="2:12" ht="16" thickTop="1"/>
    <row r="92" spans="2:12">
      <c r="K92" s="190">
        <f>+K89-I89</f>
        <v>0</v>
      </c>
    </row>
    <row r="121" spans="2:11">
      <c r="B121" s="102"/>
      <c r="C121" s="96"/>
      <c r="D121" s="96"/>
      <c r="E121" s="96"/>
      <c r="F121" s="96"/>
      <c r="G121" s="96"/>
      <c r="H121" s="96"/>
      <c r="I121" s="103"/>
      <c r="J121" s="103"/>
      <c r="K121" s="103"/>
    </row>
  </sheetData>
  <mergeCells count="8">
    <mergeCell ref="C79:G79"/>
    <mergeCell ref="C89:G89"/>
    <mergeCell ref="C3:G3"/>
    <mergeCell ref="I3:K4"/>
    <mergeCell ref="C4:G4"/>
    <mergeCell ref="C5:G5"/>
    <mergeCell ref="C7:G7"/>
    <mergeCell ref="C61:G6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B1:AZ989"/>
  <sheetViews>
    <sheetView zoomScale="150" zoomScaleNormal="150" zoomScalePageLayoutView="150" workbookViewId="0">
      <pane xSplit="3" ySplit="9" topLeftCell="D10" activePane="bottomRight" state="frozen"/>
      <selection pane="topRight" activeCell="C1" sqref="C1"/>
      <selection pane="bottomLeft" activeCell="A10" sqref="A10"/>
      <selection pane="bottomRight" activeCell="E41" sqref="E41"/>
    </sheetView>
  </sheetViews>
  <sheetFormatPr baseColWidth="10" defaultRowHeight="12" x14ac:dyDescent="0"/>
  <cols>
    <col min="1" max="1" width="3.6640625" style="1" customWidth="1"/>
    <col min="2" max="2" width="1.5" style="1" customWidth="1"/>
    <col min="3" max="3" width="50.6640625" style="1" customWidth="1"/>
    <col min="4" max="4" width="2.33203125" style="104" customWidth="1"/>
    <col min="5" max="5" width="14.6640625" style="1" customWidth="1"/>
    <col min="6" max="6" width="9.1640625" style="1" customWidth="1"/>
    <col min="7" max="7" width="8.33203125" style="1" customWidth="1"/>
    <col min="8" max="8" width="14.6640625" style="1" customWidth="1"/>
    <col min="9" max="9" width="9.1640625" style="1" customWidth="1"/>
    <col min="10" max="10" width="0.83203125" style="104" customWidth="1"/>
    <col min="11" max="11" width="14.6640625" style="1" customWidth="1"/>
    <col min="12" max="12" width="9.1640625" style="1" customWidth="1"/>
    <col min="13" max="13" width="0.83203125" style="104" customWidth="1"/>
    <col min="14" max="14" width="14.6640625" style="1" customWidth="1"/>
    <col min="15" max="15" width="9.1640625" style="1" customWidth="1"/>
    <col min="16" max="16" width="0.83203125" style="1" customWidth="1"/>
    <col min="17" max="17" width="14.6640625" style="1" customWidth="1"/>
    <col min="18" max="18" width="9.1640625" style="1" customWidth="1"/>
    <col min="19" max="19" width="0.83203125" style="1" customWidth="1"/>
    <col min="20" max="20" width="14.6640625" style="1" customWidth="1"/>
    <col min="21" max="21" width="9.1640625" style="1" customWidth="1"/>
    <col min="22" max="22" width="0.83203125" style="1" customWidth="1"/>
    <col min="23" max="23" width="12.5" style="1" customWidth="1"/>
    <col min="24" max="24" width="9.6640625" style="1" customWidth="1"/>
    <col min="25" max="25" width="0.83203125" style="1" customWidth="1"/>
    <col min="26" max="26" width="14.6640625" style="1" customWidth="1"/>
    <col min="27" max="27" width="9.1640625" style="1" customWidth="1"/>
    <col min="28" max="28" width="0.83203125" style="1" customWidth="1"/>
    <col min="29" max="29" width="14.6640625" style="1" customWidth="1"/>
    <col min="30" max="30" width="9.1640625" style="1" customWidth="1"/>
    <col min="31" max="31" width="0.83203125" style="104" customWidth="1"/>
    <col min="32" max="32" width="14.6640625" style="1" customWidth="1"/>
    <col min="33" max="33" width="9.1640625" style="1" customWidth="1"/>
    <col min="34" max="34" width="0.83203125" style="104" customWidth="1"/>
    <col min="35" max="35" width="14.6640625" style="1" customWidth="1"/>
    <col min="36" max="36" width="9.1640625" style="1" customWidth="1"/>
    <col min="37" max="37" width="0.83203125" style="104" customWidth="1"/>
    <col min="38" max="38" width="14.6640625" style="1" customWidth="1"/>
    <col min="39" max="39" width="9.1640625" style="1" customWidth="1"/>
    <col min="40" max="41" width="0.83203125" style="104" customWidth="1"/>
    <col min="42" max="42" width="14.6640625" style="1" customWidth="1"/>
    <col min="43" max="43" width="9.1640625" style="1" customWidth="1"/>
    <col min="44" max="44" width="0.83203125" style="1" customWidth="1"/>
    <col min="45" max="46" width="14.6640625" style="1" customWidth="1"/>
    <col min="47" max="47" width="0.83203125" style="1" customWidth="1"/>
    <col min="48" max="49" width="14.6640625" style="1" customWidth="1"/>
    <col min="50" max="50" width="0.83203125" style="1" customWidth="1"/>
    <col min="51" max="52" width="14.6640625" style="1" customWidth="1"/>
    <col min="53" max="16384" width="10.83203125" style="1"/>
  </cols>
  <sheetData>
    <row r="1" spans="2:52" ht="13" thickBot="1">
      <c r="AN1" s="1"/>
      <c r="AO1" s="1"/>
    </row>
    <row r="2" spans="2:52" ht="13" thickTop="1">
      <c r="C2" s="105" t="str">
        <f>+'Bilan_d''ouverture'!C3:G3</f>
        <v>Chez CL3 inc.</v>
      </c>
      <c r="AL2" s="1" t="s">
        <v>8</v>
      </c>
      <c r="AN2" s="1"/>
      <c r="AO2" s="1"/>
      <c r="AS2" s="106"/>
      <c r="AT2" s="106"/>
      <c r="AU2" s="106"/>
      <c r="AV2" s="106"/>
      <c r="AW2" s="106"/>
      <c r="AX2" s="106"/>
      <c r="AY2" s="106"/>
      <c r="AZ2" s="106"/>
    </row>
    <row r="3" spans="2:52">
      <c r="C3" s="107" t="s">
        <v>121</v>
      </c>
      <c r="AL3" s="1" t="s">
        <v>8</v>
      </c>
      <c r="AN3" s="1"/>
      <c r="AO3" s="1"/>
      <c r="AS3" s="106"/>
      <c r="AT3" s="106"/>
      <c r="AU3" s="106"/>
      <c r="AV3" s="106"/>
      <c r="AW3" s="106"/>
      <c r="AX3" s="106"/>
      <c r="AY3" s="106"/>
      <c r="AZ3" s="106"/>
    </row>
    <row r="4" spans="2:52" ht="13" thickBot="1">
      <c r="C4" s="108" t="s">
        <v>122</v>
      </c>
      <c r="V4" s="104"/>
      <c r="Y4" s="104"/>
      <c r="AB4" s="104"/>
      <c r="AN4" s="1"/>
      <c r="AO4" s="1"/>
      <c r="AS4" s="106"/>
      <c r="AT4" s="106"/>
      <c r="AU4" s="106"/>
      <c r="AV4" s="106"/>
      <c r="AW4" s="106"/>
      <c r="AX4" s="106"/>
      <c r="AY4" s="106"/>
      <c r="AZ4" s="106"/>
    </row>
    <row r="5" spans="2:52" ht="14" thickTop="1" thickBot="1">
      <c r="C5" s="109"/>
      <c r="V5" s="104"/>
      <c r="Y5" s="104"/>
      <c r="AB5" s="104"/>
      <c r="AN5" s="1"/>
      <c r="AO5" s="1"/>
      <c r="AS5" s="106"/>
      <c r="AT5" s="106"/>
      <c r="AU5" s="106"/>
      <c r="AV5" s="106"/>
      <c r="AW5" s="106"/>
      <c r="AX5" s="106"/>
      <c r="AY5" s="106"/>
      <c r="AZ5" s="106"/>
    </row>
    <row r="6" spans="2:52" ht="16" thickTop="1">
      <c r="C6" s="110" t="s">
        <v>105</v>
      </c>
      <c r="D6" s="106"/>
      <c r="E6" s="111" t="s">
        <v>106</v>
      </c>
      <c r="F6" s="112">
        <f>+E14/$C$7/365</f>
        <v>36.438356164383563</v>
      </c>
      <c r="G6" s="113"/>
      <c r="J6" s="1"/>
      <c r="M6" s="1"/>
      <c r="AE6" s="1"/>
      <c r="AH6" s="1"/>
      <c r="AK6" s="1"/>
      <c r="AN6" s="1"/>
      <c r="AO6" s="1"/>
      <c r="AR6" s="114"/>
      <c r="AU6" s="114"/>
      <c r="AV6" s="114"/>
      <c r="AW6" s="114"/>
      <c r="AX6" s="114"/>
      <c r="AY6" s="114"/>
      <c r="AZ6" s="114"/>
    </row>
    <row r="7" spans="2:52">
      <c r="C7" s="115">
        <v>100</v>
      </c>
      <c r="D7" s="116"/>
      <c r="E7" s="117" t="s">
        <v>8</v>
      </c>
      <c r="F7" s="118"/>
      <c r="G7" s="113"/>
      <c r="J7" s="1"/>
      <c r="M7" s="1"/>
      <c r="AE7" s="1"/>
      <c r="AH7" s="1"/>
      <c r="AK7" s="1"/>
      <c r="AN7" s="1"/>
      <c r="AO7" s="1"/>
      <c r="AR7" s="114"/>
      <c r="AU7" s="114"/>
      <c r="AV7" s="114"/>
      <c r="AW7" s="114"/>
      <c r="AX7" s="114"/>
      <c r="AY7" s="114"/>
      <c r="AZ7" s="114"/>
    </row>
    <row r="8" spans="2:52">
      <c r="C8" s="119" t="s">
        <v>107</v>
      </c>
      <c r="D8" s="116"/>
      <c r="E8" s="120" t="s">
        <v>108</v>
      </c>
      <c r="F8" s="121" t="s">
        <v>109</v>
      </c>
      <c r="G8" s="122"/>
      <c r="J8" s="1"/>
      <c r="M8" s="1"/>
      <c r="AE8" s="1"/>
      <c r="AH8" s="1"/>
      <c r="AK8" s="1"/>
      <c r="AN8" s="1"/>
      <c r="AO8" s="1"/>
      <c r="AR8" s="106"/>
      <c r="AU8" s="106"/>
      <c r="AV8" s="106"/>
      <c r="AW8" s="106"/>
      <c r="AX8" s="106"/>
      <c r="AY8" s="106"/>
      <c r="AZ8" s="106"/>
    </row>
    <row r="9" spans="2:52" ht="13" thickBot="1">
      <c r="C9" s="246">
        <f>+E14/C7</f>
        <v>13300</v>
      </c>
      <c r="D9" s="116"/>
      <c r="E9" s="243">
        <v>2017</v>
      </c>
      <c r="F9" s="244" t="s">
        <v>8</v>
      </c>
      <c r="G9" s="19"/>
      <c r="J9" s="1"/>
      <c r="M9" s="1"/>
      <c r="AE9" s="1"/>
      <c r="AH9" s="1"/>
      <c r="AK9" s="1"/>
      <c r="AN9" s="1"/>
      <c r="AO9" s="1"/>
      <c r="AR9" s="106"/>
      <c r="AU9" s="106"/>
      <c r="AV9" s="106"/>
      <c r="AW9" s="106"/>
      <c r="AX9" s="106"/>
      <c r="AY9" s="106"/>
      <c r="AZ9" s="106"/>
    </row>
    <row r="10" spans="2:52" ht="13" thickTop="1">
      <c r="C10" s="245" t="s">
        <v>110</v>
      </c>
      <c r="D10" s="116"/>
      <c r="E10" s="241"/>
      <c r="F10" s="242"/>
      <c r="J10" s="1"/>
      <c r="M10" s="1"/>
      <c r="AE10" s="1"/>
      <c r="AH10" s="1"/>
      <c r="AK10" s="1"/>
      <c r="AN10" s="1"/>
      <c r="AO10" s="1"/>
      <c r="AR10" s="106"/>
      <c r="AU10" s="106"/>
      <c r="AV10" s="106"/>
      <c r="AW10" s="106"/>
      <c r="AX10" s="106"/>
      <c r="AY10" s="106"/>
      <c r="AZ10" s="106"/>
    </row>
    <row r="11" spans="2:52">
      <c r="C11" s="123" t="s">
        <v>123</v>
      </c>
      <c r="D11" s="106"/>
      <c r="E11" s="124">
        <v>1000000</v>
      </c>
      <c r="F11" s="125">
        <f>E11/E14</f>
        <v>0.75187969924812026</v>
      </c>
      <c r="J11" s="1"/>
      <c r="M11" s="1"/>
      <c r="AE11" s="1"/>
      <c r="AH11" s="1"/>
      <c r="AK11" s="1"/>
      <c r="AN11" s="1"/>
      <c r="AO11" s="1"/>
      <c r="AR11" s="106"/>
      <c r="AS11" s="106"/>
      <c r="AT11" s="106"/>
      <c r="AU11" s="106"/>
      <c r="AV11" s="106"/>
      <c r="AW11" s="106"/>
      <c r="AX11" s="106"/>
      <c r="AY11" s="106"/>
      <c r="AZ11" s="106"/>
    </row>
    <row r="12" spans="2:52">
      <c r="C12" s="126" t="s">
        <v>124</v>
      </c>
      <c r="D12" s="106"/>
      <c r="E12" s="124">
        <v>300000</v>
      </c>
      <c r="F12" s="125">
        <f>+E12/E14</f>
        <v>0.22556390977443608</v>
      </c>
      <c r="J12" s="1"/>
      <c r="M12" s="1"/>
      <c r="AE12" s="1"/>
      <c r="AH12" s="1"/>
      <c r="AK12" s="1"/>
      <c r="AN12" s="1"/>
      <c r="AO12" s="1"/>
      <c r="AR12" s="106"/>
      <c r="AS12" s="106"/>
      <c r="AT12" s="106"/>
      <c r="AU12" s="106"/>
      <c r="AV12" s="106"/>
      <c r="AW12" s="106"/>
      <c r="AX12" s="106"/>
      <c r="AY12" s="106"/>
      <c r="AZ12" s="106"/>
    </row>
    <row r="13" spans="2:52" ht="13" thickBot="1">
      <c r="C13" s="126" t="s">
        <v>125</v>
      </c>
      <c r="D13" s="106"/>
      <c r="E13" s="124">
        <v>30000</v>
      </c>
      <c r="F13" s="125">
        <f>+E13/E14</f>
        <v>2.2556390977443608E-2</v>
      </c>
      <c r="J13" s="1"/>
      <c r="M13" s="1"/>
      <c r="AE13" s="1"/>
      <c r="AH13" s="1"/>
      <c r="AK13" s="1"/>
      <c r="AN13" s="1"/>
      <c r="AO13" s="1"/>
      <c r="AR13" s="106"/>
      <c r="AS13" s="106"/>
      <c r="AT13" s="106"/>
      <c r="AU13" s="106"/>
      <c r="AV13" s="106"/>
      <c r="AW13" s="106"/>
      <c r="AX13" s="106"/>
      <c r="AY13" s="106"/>
      <c r="AZ13" s="106"/>
    </row>
    <row r="14" spans="2:52" ht="14" thickTop="1" thickBot="1">
      <c r="C14" s="237" t="s">
        <v>136</v>
      </c>
      <c r="D14" s="128"/>
      <c r="E14" s="240">
        <f>+SUM(E11:E13)</f>
        <v>1330000</v>
      </c>
      <c r="F14" s="239">
        <f>SUM(F11:F13)</f>
        <v>1</v>
      </c>
      <c r="J14" s="1"/>
      <c r="M14" s="1"/>
      <c r="AE14" s="1"/>
      <c r="AH14" s="1"/>
      <c r="AK14" s="1"/>
      <c r="AN14" s="1"/>
      <c r="AO14" s="1"/>
      <c r="AR14" s="128"/>
      <c r="AS14" s="128"/>
      <c r="AT14" s="128"/>
      <c r="AU14" s="128"/>
      <c r="AV14" s="128"/>
      <c r="AW14" s="128"/>
      <c r="AX14" s="128"/>
      <c r="AY14" s="128"/>
      <c r="AZ14" s="128"/>
    </row>
    <row r="15" spans="2:52" ht="16" thickTop="1">
      <c r="C15" s="126"/>
      <c r="D15" s="106"/>
      <c r="E15" s="130"/>
      <c r="F15" s="131"/>
      <c r="J15" s="1"/>
      <c r="M15" s="1"/>
      <c r="AE15" s="1"/>
      <c r="AH15" s="1"/>
      <c r="AK15" s="1"/>
      <c r="AN15" s="1"/>
      <c r="AO15" s="1"/>
      <c r="AR15" s="106"/>
      <c r="AS15" s="106"/>
      <c r="AT15" s="106"/>
      <c r="AU15" s="106"/>
      <c r="AV15" s="106"/>
      <c r="AW15" s="106"/>
      <c r="AX15" s="106"/>
      <c r="AY15" s="106"/>
      <c r="AZ15" s="106"/>
    </row>
    <row r="16" spans="2:52">
      <c r="B16" s="132"/>
      <c r="C16" s="133" t="s">
        <v>111</v>
      </c>
      <c r="D16" s="134"/>
      <c r="E16" s="135">
        <v>400000</v>
      </c>
      <c r="F16" s="136">
        <f>+E16/E14</f>
        <v>0.3007518796992481</v>
      </c>
      <c r="J16" s="1"/>
      <c r="M16" s="1"/>
      <c r="AE16" s="1"/>
      <c r="AH16" s="1"/>
      <c r="AK16" s="1"/>
      <c r="AN16" s="1"/>
      <c r="AO16" s="1"/>
      <c r="AR16" s="106"/>
      <c r="AS16" s="106"/>
      <c r="AT16" s="137" t="s">
        <v>8</v>
      </c>
      <c r="AU16" s="106"/>
      <c r="AV16" s="106"/>
      <c r="AW16" s="106"/>
      <c r="AX16" s="106"/>
      <c r="AY16" s="106"/>
      <c r="AZ16" s="106"/>
    </row>
    <row r="17" spans="3:52" ht="15">
      <c r="C17" s="126"/>
      <c r="D17" s="106"/>
      <c r="E17" s="130"/>
      <c r="F17" s="131"/>
      <c r="J17" s="1"/>
      <c r="M17" s="1"/>
      <c r="AE17" s="1"/>
      <c r="AH17" s="1"/>
      <c r="AK17" s="1"/>
      <c r="AN17" s="1"/>
      <c r="AO17" s="1"/>
      <c r="AR17" s="106"/>
      <c r="AS17" s="106"/>
      <c r="AT17" s="106"/>
      <c r="AU17" s="106"/>
      <c r="AV17" s="106"/>
      <c r="AW17" s="106"/>
      <c r="AX17" s="106"/>
      <c r="AY17" s="106"/>
      <c r="AZ17" s="106"/>
    </row>
    <row r="18" spans="3:52" ht="15">
      <c r="C18" s="138" t="s">
        <v>112</v>
      </c>
      <c r="D18" s="106"/>
      <c r="E18" s="130"/>
      <c r="F18" s="131"/>
      <c r="J18" s="1"/>
      <c r="M18" s="1"/>
      <c r="AE18" s="1"/>
      <c r="AH18" s="1"/>
      <c r="AK18" s="1"/>
      <c r="AN18" s="1"/>
      <c r="AO18" s="1"/>
      <c r="AR18" s="106"/>
      <c r="AS18" s="106"/>
      <c r="AT18" s="106"/>
      <c r="AU18" s="106"/>
      <c r="AV18" s="106"/>
      <c r="AW18" s="106"/>
      <c r="AX18" s="106"/>
      <c r="AY18" s="106"/>
      <c r="AZ18" s="106"/>
    </row>
    <row r="19" spans="3:52">
      <c r="C19" s="126" t="s">
        <v>126</v>
      </c>
      <c r="D19" s="106"/>
      <c r="E19" s="139">
        <v>350000</v>
      </c>
      <c r="F19" s="131">
        <f>+E19/E14</f>
        <v>0.26315789473684209</v>
      </c>
      <c r="J19" s="1"/>
      <c r="M19" s="1"/>
      <c r="AE19" s="1"/>
      <c r="AH19" s="1"/>
      <c r="AK19" s="1"/>
      <c r="AN19" s="1"/>
      <c r="AO19" s="1"/>
      <c r="AR19" s="106"/>
      <c r="AS19" s="106"/>
      <c r="AT19" s="106"/>
      <c r="AU19" s="106"/>
      <c r="AV19" s="106"/>
      <c r="AW19" s="106"/>
      <c r="AX19" s="106"/>
      <c r="AY19" s="106"/>
      <c r="AZ19" s="106"/>
    </row>
    <row r="20" spans="3:52" ht="16" thickBot="1">
      <c r="C20" s="127" t="s">
        <v>127</v>
      </c>
      <c r="D20" s="140"/>
      <c r="E20" s="141">
        <f>0.2*E19</f>
        <v>70000</v>
      </c>
      <c r="F20" s="142">
        <f>E20/E$14</f>
        <v>5.2631578947368418E-2</v>
      </c>
      <c r="J20" s="1"/>
      <c r="M20" s="1"/>
      <c r="AE20" s="1"/>
      <c r="AH20" s="1"/>
      <c r="AK20" s="1"/>
      <c r="AN20" s="1"/>
      <c r="AO20" s="1"/>
      <c r="AR20" s="106"/>
      <c r="AS20" s="106"/>
      <c r="AT20" s="106"/>
      <c r="AU20" s="106"/>
      <c r="AV20" s="106"/>
      <c r="AW20" s="106"/>
      <c r="AX20" s="106"/>
      <c r="AY20" s="106"/>
      <c r="AZ20" s="106"/>
    </row>
    <row r="21" spans="3:52">
      <c r="C21" s="143" t="s">
        <v>137</v>
      </c>
      <c r="D21" s="144"/>
      <c r="E21" s="145">
        <f>SUM(E19:E20)</f>
        <v>420000</v>
      </c>
      <c r="F21" s="146">
        <f>E21/E$14</f>
        <v>0.31578947368421051</v>
      </c>
      <c r="J21" s="1"/>
      <c r="M21" s="1"/>
      <c r="AE21" s="1"/>
      <c r="AH21" s="1"/>
      <c r="AK21" s="1"/>
      <c r="AN21" s="1"/>
      <c r="AO21" s="1"/>
      <c r="AR21" s="106"/>
      <c r="AS21" s="137" t="s">
        <v>8</v>
      </c>
      <c r="AT21" s="106"/>
      <c r="AU21" s="106"/>
      <c r="AV21" s="106"/>
      <c r="AW21" s="106"/>
      <c r="AX21" s="106"/>
      <c r="AY21" s="106"/>
      <c r="AZ21" s="106"/>
    </row>
    <row r="22" spans="3:52" ht="15">
      <c r="C22" s="126"/>
      <c r="D22" s="106"/>
      <c r="E22" s="130"/>
      <c r="F22" s="131"/>
      <c r="J22" s="1"/>
      <c r="M22" s="1"/>
      <c r="AE22" s="1"/>
      <c r="AH22" s="1"/>
      <c r="AK22" s="1"/>
      <c r="AN22" s="1"/>
      <c r="AO22" s="1"/>
      <c r="AR22" s="106"/>
      <c r="AS22" s="106"/>
      <c r="AT22" s="106"/>
      <c r="AU22" s="106"/>
      <c r="AV22" s="106"/>
      <c r="AW22" s="106"/>
      <c r="AX22" s="106"/>
      <c r="AY22" s="106"/>
      <c r="AZ22" s="106"/>
    </row>
    <row r="23" spans="3:52">
      <c r="C23" s="143" t="s">
        <v>113</v>
      </c>
      <c r="D23" s="144"/>
      <c r="E23" s="145">
        <f>E16+E21</f>
        <v>820000</v>
      </c>
      <c r="F23" s="146">
        <f>E23/E$14</f>
        <v>0.61654135338345861</v>
      </c>
      <c r="J23" s="1"/>
      <c r="M23" s="1"/>
      <c r="AE23" s="1"/>
      <c r="AH23" s="1"/>
      <c r="AK23" s="1"/>
      <c r="AN23" s="1"/>
      <c r="AO23" s="1"/>
      <c r="AR23" s="147"/>
      <c r="AS23" s="106"/>
      <c r="AT23" s="106"/>
      <c r="AU23" s="106"/>
      <c r="AV23" s="106"/>
      <c r="AW23" s="106"/>
      <c r="AX23" s="106"/>
      <c r="AY23" s="106"/>
      <c r="AZ23" s="106"/>
    </row>
    <row r="24" spans="3:52" ht="16" thickBot="1">
      <c r="C24" s="126"/>
      <c r="D24" s="106"/>
      <c r="E24" s="130"/>
      <c r="F24" s="131"/>
      <c r="J24" s="1"/>
      <c r="M24" s="1"/>
      <c r="AE24" s="1"/>
      <c r="AH24" s="1"/>
      <c r="AK24" s="1"/>
      <c r="AN24" s="1"/>
      <c r="AO24" s="1"/>
      <c r="AR24" s="106"/>
      <c r="AS24" s="106"/>
      <c r="AT24" s="106"/>
      <c r="AU24" s="106"/>
      <c r="AV24" s="106"/>
      <c r="AW24" s="106"/>
      <c r="AX24" s="106"/>
      <c r="AY24" s="106"/>
      <c r="AZ24" s="106"/>
    </row>
    <row r="25" spans="3:52" ht="14" thickTop="1" thickBot="1">
      <c r="C25" s="237" t="s">
        <v>114</v>
      </c>
      <c r="D25" s="128"/>
      <c r="E25" s="238">
        <f>E14-E23</f>
        <v>510000</v>
      </c>
      <c r="F25" s="239">
        <f>E25/E$14</f>
        <v>0.38345864661654133</v>
      </c>
      <c r="J25" s="1"/>
      <c r="M25" s="1"/>
      <c r="AE25" s="1"/>
      <c r="AH25" s="1"/>
      <c r="AK25" s="1"/>
      <c r="AN25" s="1"/>
      <c r="AO25" s="1"/>
      <c r="AR25" s="149"/>
      <c r="AS25" s="128"/>
      <c r="AT25" s="128"/>
      <c r="AU25" s="128"/>
      <c r="AV25" s="128"/>
      <c r="AW25" s="128"/>
      <c r="AX25" s="128"/>
      <c r="AY25" s="128"/>
      <c r="AZ25" s="128"/>
    </row>
    <row r="26" spans="3:52" ht="16" thickTop="1">
      <c r="C26" s="126"/>
      <c r="D26" s="106"/>
      <c r="E26" s="130"/>
      <c r="F26" s="131"/>
      <c r="J26" s="1"/>
      <c r="M26" s="1"/>
      <c r="AE26" s="1"/>
      <c r="AH26" s="1"/>
      <c r="AK26" s="1"/>
      <c r="AN26" s="1"/>
      <c r="AO26" s="1"/>
      <c r="AR26" s="106"/>
      <c r="AS26" s="106"/>
      <c r="AT26" s="106"/>
      <c r="AU26" s="106"/>
      <c r="AV26" s="106"/>
      <c r="AW26" s="106"/>
      <c r="AX26" s="106"/>
      <c r="AY26" s="106"/>
      <c r="AZ26" s="106"/>
    </row>
    <row r="27" spans="3:52">
      <c r="C27" s="126" t="s">
        <v>128</v>
      </c>
      <c r="D27" s="106"/>
      <c r="E27" s="150">
        <v>100000</v>
      </c>
      <c r="F27" s="131">
        <f>E27/$E$14</f>
        <v>7.5187969924812026E-2</v>
      </c>
      <c r="J27" s="1"/>
      <c r="M27" s="1"/>
      <c r="AE27" s="1"/>
      <c r="AH27" s="1"/>
      <c r="AK27" s="1"/>
      <c r="AN27" s="1"/>
      <c r="AO27" s="1"/>
      <c r="AR27" s="106"/>
      <c r="AS27" s="106"/>
      <c r="AT27" s="106"/>
      <c r="AU27" s="106"/>
      <c r="AV27" s="106"/>
      <c r="AW27" s="106"/>
      <c r="AX27" s="106"/>
      <c r="AY27" s="106"/>
      <c r="AZ27" s="106"/>
    </row>
    <row r="28" spans="3:52">
      <c r="C28" s="151" t="s">
        <v>129</v>
      </c>
      <c r="D28" s="152"/>
      <c r="E28" s="150">
        <v>32000</v>
      </c>
      <c r="F28" s="131">
        <f t="shared" ref="F28:F35" si="0">E28/E$14</f>
        <v>2.4060150375939851E-2</v>
      </c>
      <c r="J28" s="1"/>
      <c r="M28" s="1"/>
      <c r="AE28" s="1"/>
      <c r="AH28" s="1"/>
      <c r="AK28" s="1"/>
      <c r="AN28" s="1"/>
      <c r="AO28" s="1"/>
      <c r="AR28" s="106"/>
      <c r="AS28" s="106"/>
    </row>
    <row r="29" spans="3:52">
      <c r="C29" s="151" t="s">
        <v>130</v>
      </c>
      <c r="D29" s="152"/>
      <c r="E29" s="150">
        <v>26000</v>
      </c>
      <c r="F29" s="131">
        <f t="shared" si="0"/>
        <v>1.9548872180451128E-2</v>
      </c>
      <c r="J29" s="1"/>
      <c r="M29" s="1"/>
      <c r="AE29" s="1"/>
      <c r="AH29" s="1"/>
      <c r="AK29" s="1"/>
      <c r="AN29" s="1"/>
      <c r="AO29" s="1"/>
      <c r="AR29" s="106"/>
      <c r="AS29" s="106"/>
    </row>
    <row r="30" spans="3:52">
      <c r="C30" s="151" t="s">
        <v>131</v>
      </c>
      <c r="D30" s="152"/>
      <c r="E30" s="150">
        <v>40000</v>
      </c>
      <c r="F30" s="131">
        <f t="shared" si="0"/>
        <v>3.007518796992481E-2</v>
      </c>
      <c r="J30" s="1"/>
      <c r="M30" s="1"/>
      <c r="AE30" s="1"/>
      <c r="AH30" s="1"/>
      <c r="AK30" s="1"/>
      <c r="AN30" s="1"/>
      <c r="AO30" s="1"/>
      <c r="AR30" s="106"/>
      <c r="AS30" s="106"/>
    </row>
    <row r="31" spans="3:52">
      <c r="C31" s="126" t="s">
        <v>132</v>
      </c>
      <c r="D31" s="106"/>
      <c r="E31" s="150">
        <v>37000</v>
      </c>
      <c r="F31" s="131">
        <f t="shared" si="0"/>
        <v>2.7819548872180452E-2</v>
      </c>
      <c r="J31" s="1"/>
      <c r="M31" s="1"/>
      <c r="AE31" s="1"/>
      <c r="AH31" s="1"/>
      <c r="AK31" s="1"/>
      <c r="AN31" s="1"/>
      <c r="AO31" s="1"/>
      <c r="AR31" s="106"/>
      <c r="AS31" s="106"/>
    </row>
    <row r="32" spans="3:52">
      <c r="C32" s="126" t="s">
        <v>133</v>
      </c>
      <c r="D32" s="106"/>
      <c r="E32" s="150">
        <v>35000</v>
      </c>
      <c r="F32" s="131">
        <f t="shared" si="0"/>
        <v>2.6315789473684209E-2</v>
      </c>
      <c r="J32" s="1"/>
      <c r="M32" s="1"/>
      <c r="AE32" s="1"/>
      <c r="AH32" s="1"/>
      <c r="AK32" s="1"/>
      <c r="AN32" s="1"/>
      <c r="AO32" s="1"/>
      <c r="AR32" s="106"/>
      <c r="AS32" s="106"/>
    </row>
    <row r="33" spans="3:52">
      <c r="C33" s="126" t="s">
        <v>134</v>
      </c>
      <c r="D33" s="106"/>
      <c r="E33" s="150">
        <v>33000</v>
      </c>
      <c r="F33" s="131">
        <f t="shared" si="0"/>
        <v>2.4812030075187969E-2</v>
      </c>
      <c r="J33" s="1"/>
      <c r="M33" s="1"/>
      <c r="AE33" s="1"/>
      <c r="AH33" s="1"/>
      <c r="AK33" s="1"/>
      <c r="AN33" s="1"/>
      <c r="AO33" s="1"/>
      <c r="AR33" s="106"/>
      <c r="AS33" s="106"/>
    </row>
    <row r="34" spans="3:52">
      <c r="C34" s="126" t="s">
        <v>135</v>
      </c>
      <c r="D34" s="106"/>
      <c r="E34" s="150">
        <v>30000</v>
      </c>
      <c r="F34" s="131">
        <f t="shared" si="0"/>
        <v>2.2556390977443608E-2</v>
      </c>
      <c r="J34" s="1"/>
      <c r="M34" s="1"/>
      <c r="AE34" s="1"/>
      <c r="AH34" s="1"/>
      <c r="AK34" s="1"/>
      <c r="AN34" s="1"/>
      <c r="AO34" s="1"/>
      <c r="AR34" s="106"/>
      <c r="AS34" s="106"/>
    </row>
    <row r="35" spans="3:52">
      <c r="C35" s="143" t="s">
        <v>138</v>
      </c>
      <c r="D35" s="153"/>
      <c r="E35" s="145">
        <f>SUM(E27:E34)</f>
        <v>333000</v>
      </c>
      <c r="F35" s="154">
        <f t="shared" si="0"/>
        <v>0.25037593984962409</v>
      </c>
      <c r="J35" s="1"/>
      <c r="M35" s="1"/>
      <c r="AE35" s="1"/>
      <c r="AH35" s="1"/>
      <c r="AK35" s="1"/>
      <c r="AN35" s="1"/>
      <c r="AO35" s="1"/>
      <c r="AR35" s="106"/>
      <c r="AS35" s="137" t="s">
        <v>8</v>
      </c>
      <c r="AT35" s="106"/>
      <c r="AU35" s="106"/>
      <c r="AV35" s="106"/>
      <c r="AW35" s="106"/>
      <c r="AX35" s="106"/>
      <c r="AY35" s="106"/>
      <c r="AZ35" s="106"/>
    </row>
    <row r="36" spans="3:52" ht="16" thickBot="1">
      <c r="C36" s="126"/>
      <c r="D36" s="106"/>
      <c r="E36" s="130"/>
      <c r="F36" s="131"/>
      <c r="J36" s="1"/>
      <c r="M36" s="1"/>
      <c r="AE36" s="1"/>
      <c r="AH36" s="1"/>
      <c r="AK36" s="1"/>
      <c r="AN36" s="1"/>
      <c r="AO36" s="1"/>
      <c r="AR36" s="106"/>
      <c r="AS36" s="106"/>
      <c r="AT36" s="106"/>
      <c r="AU36" s="106"/>
      <c r="AV36" s="106"/>
      <c r="AW36" s="106"/>
      <c r="AX36" s="106"/>
      <c r="AY36" s="106"/>
      <c r="AZ36" s="106"/>
    </row>
    <row r="37" spans="3:52" ht="14" thickTop="1" thickBot="1">
      <c r="C37" s="237" t="s">
        <v>115</v>
      </c>
      <c r="D37" s="128"/>
      <c r="E37" s="148">
        <f>E25-E35</f>
        <v>177000</v>
      </c>
      <c r="F37" s="129">
        <f>E37/E$14</f>
        <v>0.1330827067669173</v>
      </c>
      <c r="J37" s="1"/>
      <c r="M37" s="1"/>
      <c r="AE37" s="1"/>
      <c r="AH37" s="1"/>
      <c r="AK37" s="1"/>
      <c r="AN37" s="1"/>
      <c r="AO37" s="1"/>
      <c r="AR37" s="149"/>
      <c r="AS37" s="128"/>
      <c r="AT37" s="128"/>
      <c r="AU37" s="128"/>
      <c r="AV37" s="128"/>
      <c r="AW37" s="128"/>
      <c r="AX37" s="128"/>
      <c r="AY37" s="128"/>
      <c r="AZ37" s="128"/>
    </row>
    <row r="38" spans="3:52" ht="16" thickTop="1">
      <c r="C38" s="126"/>
      <c r="D38" s="106"/>
      <c r="E38" s="130"/>
      <c r="F38" s="131"/>
      <c r="J38" s="1"/>
      <c r="M38" s="1"/>
      <c r="AE38" s="1"/>
      <c r="AH38" s="1"/>
      <c r="AK38" s="1"/>
      <c r="AN38" s="1"/>
      <c r="AO38" s="1"/>
      <c r="AR38" s="106"/>
      <c r="AS38" s="106"/>
      <c r="AT38" s="106"/>
      <c r="AU38" s="106"/>
      <c r="AV38" s="106"/>
      <c r="AW38" s="106"/>
      <c r="AX38" s="106"/>
      <c r="AY38" s="106"/>
      <c r="AZ38" s="106"/>
    </row>
    <row r="39" spans="3:52">
      <c r="C39" s="138" t="s">
        <v>139</v>
      </c>
      <c r="D39" s="106"/>
      <c r="E39" s="150">
        <v>15000</v>
      </c>
      <c r="F39" s="131">
        <f>E39/E$14</f>
        <v>1.1278195488721804E-2</v>
      </c>
      <c r="J39" s="1"/>
      <c r="M39" s="1"/>
      <c r="AE39" s="1"/>
      <c r="AH39" s="1"/>
      <c r="AK39" s="1"/>
      <c r="AN39" s="1"/>
      <c r="AO39" s="1"/>
      <c r="AR39" s="106"/>
      <c r="AS39" s="137" t="s">
        <v>8</v>
      </c>
      <c r="AT39" s="106"/>
      <c r="AU39" s="106"/>
      <c r="AV39" s="106"/>
      <c r="AW39" s="106"/>
      <c r="AX39" s="106"/>
      <c r="AY39" s="106"/>
      <c r="AZ39" s="106"/>
    </row>
    <row r="40" spans="3:52">
      <c r="C40" s="138" t="s">
        <v>140</v>
      </c>
      <c r="D40" s="106"/>
      <c r="E40" s="150">
        <v>39270</v>
      </c>
      <c r="F40" s="131">
        <f>E40/E$14</f>
        <v>2.9526315789473685E-2</v>
      </c>
      <c r="J40" s="1"/>
      <c r="M40" s="1"/>
      <c r="AE40" s="1"/>
      <c r="AH40" s="1"/>
      <c r="AK40" s="1"/>
      <c r="AN40" s="1"/>
      <c r="AO40" s="1"/>
      <c r="AR40" s="106"/>
      <c r="AS40" s="137"/>
      <c r="AT40" s="106"/>
      <c r="AU40" s="106"/>
      <c r="AV40" s="106"/>
      <c r="AW40" s="106"/>
      <c r="AX40" s="106"/>
      <c r="AY40" s="106"/>
      <c r="AZ40" s="106"/>
    </row>
    <row r="41" spans="3:52" ht="16" thickBot="1">
      <c r="C41" s="126"/>
      <c r="D41" s="106"/>
      <c r="E41" s="130"/>
      <c r="F41" s="131"/>
      <c r="J41" s="1"/>
      <c r="M41" s="1"/>
      <c r="AE41" s="1"/>
      <c r="AH41" s="1"/>
      <c r="AK41" s="1"/>
      <c r="AN41" s="1"/>
      <c r="AO41" s="1"/>
      <c r="AR41" s="106"/>
      <c r="AS41" s="106"/>
      <c r="AT41" s="106"/>
      <c r="AU41" s="106"/>
      <c r="AV41" s="106"/>
      <c r="AW41" s="106"/>
      <c r="AX41" s="106"/>
      <c r="AY41" s="106"/>
      <c r="AZ41" s="106"/>
    </row>
    <row r="42" spans="3:52" ht="14" thickTop="1" thickBot="1">
      <c r="C42" s="237" t="s">
        <v>116</v>
      </c>
      <c r="D42" s="155"/>
      <c r="E42" s="238">
        <f>E37-(E39+E40)</f>
        <v>122730</v>
      </c>
      <c r="F42" s="239">
        <f>E42/E$14</f>
        <v>9.2278195488721806E-2</v>
      </c>
      <c r="J42" s="1"/>
      <c r="M42" s="1"/>
      <c r="AE42" s="1"/>
      <c r="AH42" s="1"/>
      <c r="AK42" s="1"/>
      <c r="AN42" s="1"/>
      <c r="AO42" s="1"/>
      <c r="AR42" s="149"/>
      <c r="AS42" s="128"/>
      <c r="AT42" s="128"/>
      <c r="AU42" s="128"/>
      <c r="AV42" s="128"/>
      <c r="AW42" s="128"/>
      <c r="AX42" s="128"/>
      <c r="AY42" s="128"/>
      <c r="AZ42" s="128"/>
    </row>
    <row r="43" spans="3:52" ht="16" thickTop="1">
      <c r="C43" s="126"/>
      <c r="E43" s="130"/>
      <c r="F43" s="131"/>
      <c r="J43" s="1"/>
      <c r="M43" s="1"/>
      <c r="AE43" s="1"/>
      <c r="AH43" s="1"/>
      <c r="AK43" s="1"/>
      <c r="AN43" s="1"/>
      <c r="AO43" s="1"/>
      <c r="AR43" s="106"/>
      <c r="AS43" s="106"/>
      <c r="AT43" s="106"/>
      <c r="AU43" s="106"/>
      <c r="AV43" s="106"/>
      <c r="AW43" s="106"/>
      <c r="AX43" s="106"/>
      <c r="AY43" s="106"/>
      <c r="AZ43" s="106"/>
    </row>
    <row r="44" spans="3:52" ht="15">
      <c r="C44" s="126" t="s">
        <v>141</v>
      </c>
      <c r="E44" s="130">
        <f>+$F$48*E42</f>
        <v>24546</v>
      </c>
      <c r="F44" s="131">
        <f>E44/E$14</f>
        <v>1.8455639097744361E-2</v>
      </c>
      <c r="J44" s="1"/>
      <c r="M44" s="1"/>
      <c r="AE44" s="1"/>
      <c r="AH44" s="1"/>
      <c r="AK44" s="1"/>
      <c r="AN44" s="1"/>
      <c r="AO44" s="1"/>
      <c r="AR44" s="106"/>
      <c r="AS44" s="137" t="s">
        <v>8</v>
      </c>
      <c r="AT44" s="106"/>
      <c r="AU44" s="106"/>
      <c r="AV44" s="106"/>
      <c r="AW44" s="106"/>
      <c r="AX44" s="106"/>
      <c r="AY44" s="106"/>
      <c r="AZ44" s="106"/>
    </row>
    <row r="45" spans="3:52" ht="16" thickBot="1">
      <c r="C45" s="126"/>
      <c r="E45" s="130"/>
      <c r="F45" s="131"/>
      <c r="J45" s="1"/>
      <c r="M45" s="1"/>
      <c r="AE45" s="1"/>
      <c r="AH45" s="1"/>
      <c r="AK45" s="1"/>
      <c r="AN45" s="1"/>
      <c r="AO45" s="1"/>
      <c r="AR45" s="106"/>
      <c r="AS45" s="106"/>
      <c r="AT45" s="106"/>
      <c r="AU45" s="106"/>
      <c r="AV45" s="106"/>
      <c r="AW45" s="106"/>
      <c r="AX45" s="106"/>
      <c r="AY45" s="106"/>
      <c r="AZ45" s="106"/>
    </row>
    <row r="46" spans="3:52" ht="14" thickTop="1" thickBot="1">
      <c r="C46" s="237" t="s">
        <v>117</v>
      </c>
      <c r="D46" s="156"/>
      <c r="E46" s="238">
        <f>E42-E44</f>
        <v>98184</v>
      </c>
      <c r="F46" s="239">
        <f>E46/E$14</f>
        <v>7.3822556390977442E-2</v>
      </c>
      <c r="H46" s="162">
        <f>+E46+E44</f>
        <v>122730</v>
      </c>
      <c r="J46" s="1"/>
      <c r="M46" s="1"/>
      <c r="AE46" s="1"/>
      <c r="AH46" s="1"/>
      <c r="AK46" s="1"/>
      <c r="AN46" s="1"/>
      <c r="AO46" s="1"/>
      <c r="AR46" s="149"/>
      <c r="AS46" s="157" t="s">
        <v>8</v>
      </c>
      <c r="AT46" s="157" t="s">
        <v>8</v>
      </c>
      <c r="AU46" s="128"/>
      <c r="AV46" s="128"/>
      <c r="AW46" s="128"/>
      <c r="AX46" s="128"/>
      <c r="AY46" s="128"/>
      <c r="AZ46" s="128"/>
    </row>
    <row r="47" spans="3:52" ht="14" thickTop="1" thickBot="1">
      <c r="C47" s="158"/>
      <c r="P47" s="159"/>
      <c r="S47" s="104"/>
      <c r="V47" s="104"/>
      <c r="Y47" s="104"/>
      <c r="AB47" s="104"/>
    </row>
    <row r="48" spans="3:52" ht="14" thickTop="1" thickBot="1">
      <c r="D48" s="1"/>
      <c r="E48" s="160" t="s">
        <v>118</v>
      </c>
      <c r="F48" s="161">
        <v>0.2</v>
      </c>
      <c r="J48" s="1"/>
      <c r="M48" s="1"/>
      <c r="Y48" s="104"/>
      <c r="AB48" s="104"/>
      <c r="AP48" s="162" t="s">
        <v>8</v>
      </c>
    </row>
    <row r="49" spans="4:28" ht="13" thickTop="1">
      <c r="D49" s="1"/>
      <c r="J49" s="1"/>
      <c r="M49" s="1"/>
      <c r="Y49" s="104"/>
      <c r="AB49" s="104"/>
    </row>
    <row r="50" spans="4:28">
      <c r="D50" s="1"/>
      <c r="J50" s="1"/>
      <c r="M50" s="1"/>
      <c r="Y50" s="104"/>
      <c r="AB50" s="104"/>
    </row>
    <row r="51" spans="4:28">
      <c r="D51" s="1"/>
      <c r="J51" s="1"/>
      <c r="M51" s="1"/>
      <c r="Y51" s="104"/>
      <c r="AB51" s="104"/>
    </row>
    <row r="52" spans="4:28">
      <c r="D52" s="1"/>
      <c r="J52" s="1"/>
      <c r="M52" s="1"/>
      <c r="Y52" s="104"/>
      <c r="AB52" s="104"/>
    </row>
    <row r="53" spans="4:28">
      <c r="D53" s="1"/>
      <c r="J53" s="1"/>
      <c r="M53" s="1"/>
      <c r="Y53" s="104"/>
      <c r="AB53" s="104"/>
    </row>
    <row r="54" spans="4:28">
      <c r="D54" s="1"/>
      <c r="J54" s="1"/>
      <c r="M54" s="1"/>
      <c r="Y54" s="104"/>
      <c r="AB54" s="104"/>
    </row>
    <row r="55" spans="4:28">
      <c r="D55" s="1"/>
      <c r="J55" s="1"/>
      <c r="M55" s="1"/>
      <c r="Y55" s="104"/>
      <c r="AB55" s="104"/>
    </row>
    <row r="56" spans="4:28">
      <c r="D56" s="1"/>
      <c r="J56" s="1"/>
      <c r="M56" s="1"/>
      <c r="Y56" s="104"/>
      <c r="AB56" s="104"/>
    </row>
    <row r="57" spans="4:28">
      <c r="D57" s="1"/>
      <c r="J57" s="1"/>
      <c r="M57" s="1"/>
      <c r="Y57" s="104"/>
      <c r="AB57" s="104"/>
    </row>
    <row r="58" spans="4:28">
      <c r="D58" s="1"/>
      <c r="J58" s="1"/>
      <c r="M58" s="1"/>
      <c r="Y58" s="104"/>
      <c r="AB58" s="104"/>
    </row>
    <row r="59" spans="4:28">
      <c r="D59" s="1"/>
      <c r="J59" s="1"/>
      <c r="M59" s="1"/>
      <c r="Y59" s="104"/>
      <c r="AB59" s="104"/>
    </row>
    <row r="60" spans="4:28">
      <c r="D60" s="1"/>
      <c r="J60" s="1"/>
      <c r="M60" s="1"/>
      <c r="Y60" s="104"/>
      <c r="AB60" s="104"/>
    </row>
    <row r="61" spans="4:28">
      <c r="D61" s="1"/>
      <c r="J61" s="1"/>
      <c r="M61" s="1"/>
      <c r="Y61" s="104"/>
      <c r="AB61" s="104"/>
    </row>
    <row r="62" spans="4:28">
      <c r="D62" s="1"/>
      <c r="J62" s="1"/>
      <c r="M62" s="1"/>
      <c r="Y62" s="104"/>
      <c r="AB62" s="104"/>
    </row>
    <row r="63" spans="4:28">
      <c r="D63" s="1"/>
      <c r="J63" s="1"/>
      <c r="M63" s="1"/>
      <c r="Y63" s="104"/>
      <c r="AB63" s="104"/>
    </row>
    <row r="64" spans="4:28">
      <c r="D64" s="1"/>
      <c r="J64" s="1"/>
      <c r="M64" s="1"/>
      <c r="Y64" s="104"/>
      <c r="AB64" s="104"/>
    </row>
    <row r="65" spans="4:28">
      <c r="D65" s="1"/>
      <c r="J65" s="1"/>
      <c r="M65" s="1"/>
      <c r="Y65" s="104"/>
      <c r="AB65" s="104"/>
    </row>
    <row r="66" spans="4:28">
      <c r="D66" s="1"/>
      <c r="J66" s="1"/>
      <c r="M66" s="1"/>
      <c r="Y66" s="104"/>
      <c r="AB66" s="104"/>
    </row>
    <row r="67" spans="4:28">
      <c r="D67" s="1"/>
      <c r="J67" s="1"/>
      <c r="M67" s="1"/>
      <c r="Y67" s="104"/>
      <c r="AB67" s="104"/>
    </row>
    <row r="68" spans="4:28">
      <c r="D68" s="1"/>
      <c r="J68" s="1"/>
      <c r="M68" s="1"/>
      <c r="Y68" s="104"/>
      <c r="AB68" s="104"/>
    </row>
    <row r="69" spans="4:28">
      <c r="D69" s="1"/>
      <c r="J69" s="1"/>
      <c r="M69" s="1"/>
      <c r="Y69" s="104"/>
      <c r="AB69" s="104"/>
    </row>
    <row r="70" spans="4:28">
      <c r="D70" s="1"/>
      <c r="J70" s="1"/>
      <c r="M70" s="1"/>
      <c r="Y70" s="104"/>
      <c r="AB70" s="104"/>
    </row>
    <row r="71" spans="4:28">
      <c r="D71" s="1"/>
      <c r="J71" s="1"/>
      <c r="M71" s="1"/>
      <c r="Y71" s="104"/>
      <c r="AB71" s="104"/>
    </row>
    <row r="72" spans="4:28">
      <c r="D72" s="1"/>
      <c r="J72" s="1"/>
      <c r="M72" s="1"/>
      <c r="Y72" s="104"/>
      <c r="AB72" s="104"/>
    </row>
    <row r="73" spans="4:28">
      <c r="Y73" s="104"/>
      <c r="AB73" s="104"/>
    </row>
    <row r="74" spans="4:28">
      <c r="Y74" s="104"/>
      <c r="AB74" s="104"/>
    </row>
    <row r="75" spans="4:28">
      <c r="Y75" s="104"/>
      <c r="AB75" s="104"/>
    </row>
    <row r="76" spans="4:28">
      <c r="Y76" s="104"/>
      <c r="AB76" s="104"/>
    </row>
    <row r="77" spans="4:28">
      <c r="Y77" s="104"/>
      <c r="AB77" s="104"/>
    </row>
    <row r="78" spans="4:28">
      <c r="Y78" s="104"/>
      <c r="AB78" s="104"/>
    </row>
    <row r="79" spans="4:28">
      <c r="Y79" s="104"/>
      <c r="AB79" s="104"/>
    </row>
    <row r="80" spans="4:28">
      <c r="Y80" s="104"/>
      <c r="AB80" s="104"/>
    </row>
    <row r="81" spans="25:28">
      <c r="Y81" s="104"/>
      <c r="AB81" s="104"/>
    </row>
    <row r="82" spans="25:28">
      <c r="Y82" s="104"/>
      <c r="AB82" s="104"/>
    </row>
    <row r="83" spans="25:28">
      <c r="Y83" s="104"/>
      <c r="AB83" s="104"/>
    </row>
    <row r="84" spans="25:28">
      <c r="Y84" s="104"/>
      <c r="AB84" s="104"/>
    </row>
    <row r="85" spans="25:28">
      <c r="Y85" s="104"/>
      <c r="AB85" s="104"/>
    </row>
    <row r="86" spans="25:28">
      <c r="Y86" s="104"/>
      <c r="AB86" s="104"/>
    </row>
    <row r="87" spans="25:28">
      <c r="Y87" s="104"/>
      <c r="AB87" s="104"/>
    </row>
    <row r="88" spans="25:28">
      <c r="Y88" s="104"/>
      <c r="AB88" s="104"/>
    </row>
    <row r="89" spans="25:28">
      <c r="Y89" s="104"/>
      <c r="AB89" s="104"/>
    </row>
    <row r="90" spans="25:28">
      <c r="Y90" s="104"/>
      <c r="AB90" s="104"/>
    </row>
    <row r="91" spans="25:28">
      <c r="Y91" s="104"/>
      <c r="AB91" s="104"/>
    </row>
    <row r="92" spans="25:28">
      <c r="Y92" s="104"/>
      <c r="AB92" s="104"/>
    </row>
    <row r="93" spans="25:28">
      <c r="Y93" s="104"/>
      <c r="AB93" s="104"/>
    </row>
    <row r="94" spans="25:28">
      <c r="Y94" s="104"/>
      <c r="AB94" s="104"/>
    </row>
    <row r="95" spans="25:28">
      <c r="Y95" s="104"/>
      <c r="AB95" s="104"/>
    </row>
    <row r="96" spans="25:28">
      <c r="Y96" s="104"/>
      <c r="AB96" s="104"/>
    </row>
    <row r="97" spans="25:28">
      <c r="Y97" s="104"/>
      <c r="AB97" s="104"/>
    </row>
    <row r="98" spans="25:28">
      <c r="Y98" s="104"/>
      <c r="AB98" s="104"/>
    </row>
    <row r="99" spans="25:28">
      <c r="Y99" s="104"/>
      <c r="AB99" s="104"/>
    </row>
    <row r="100" spans="25:28">
      <c r="Y100" s="104"/>
      <c r="AB100" s="104"/>
    </row>
    <row r="101" spans="25:28">
      <c r="Y101" s="104"/>
      <c r="AB101" s="104"/>
    </row>
    <row r="102" spans="25:28">
      <c r="Y102" s="104"/>
      <c r="AB102" s="104"/>
    </row>
    <row r="103" spans="25:28">
      <c r="Y103" s="104"/>
      <c r="AB103" s="104"/>
    </row>
    <row r="104" spans="25:28">
      <c r="Y104" s="104"/>
      <c r="AB104" s="104"/>
    </row>
    <row r="105" spans="25:28">
      <c r="Y105" s="104"/>
      <c r="AB105" s="104"/>
    </row>
    <row r="106" spans="25:28">
      <c r="Y106" s="104"/>
      <c r="AB106" s="104"/>
    </row>
    <row r="107" spans="25:28">
      <c r="Y107" s="104"/>
      <c r="AB107" s="104"/>
    </row>
    <row r="108" spans="25:28">
      <c r="Y108" s="104"/>
      <c r="AB108" s="104"/>
    </row>
    <row r="109" spans="25:28">
      <c r="Y109" s="104"/>
      <c r="AB109" s="104"/>
    </row>
    <row r="110" spans="25:28">
      <c r="Y110" s="104"/>
      <c r="AB110" s="104"/>
    </row>
    <row r="111" spans="25:28">
      <c r="Y111" s="104"/>
      <c r="AB111" s="104"/>
    </row>
    <row r="112" spans="25:28">
      <c r="Y112" s="104"/>
      <c r="AB112" s="104"/>
    </row>
    <row r="113" spans="25:28">
      <c r="Y113" s="104"/>
      <c r="AB113" s="104"/>
    </row>
    <row r="114" spans="25:28">
      <c r="Y114" s="104"/>
      <c r="AB114" s="104"/>
    </row>
    <row r="115" spans="25:28">
      <c r="Y115" s="104"/>
      <c r="AB115" s="104"/>
    </row>
    <row r="116" spans="25:28">
      <c r="Y116" s="104"/>
      <c r="AB116" s="104"/>
    </row>
    <row r="117" spans="25:28">
      <c r="Y117" s="104"/>
      <c r="AB117" s="104"/>
    </row>
    <row r="118" spans="25:28">
      <c r="Y118" s="104"/>
      <c r="AB118" s="104"/>
    </row>
    <row r="119" spans="25:28">
      <c r="Y119" s="104"/>
      <c r="AB119" s="104"/>
    </row>
    <row r="120" spans="25:28">
      <c r="Y120" s="104"/>
      <c r="AB120" s="104"/>
    </row>
    <row r="121" spans="25:28">
      <c r="Y121" s="104"/>
      <c r="AB121" s="104"/>
    </row>
    <row r="122" spans="25:28">
      <c r="Y122" s="104"/>
      <c r="AB122" s="104"/>
    </row>
    <row r="123" spans="25:28">
      <c r="Y123" s="104"/>
      <c r="AB123" s="104"/>
    </row>
    <row r="124" spans="25:28">
      <c r="Y124" s="104"/>
      <c r="AB124" s="104"/>
    </row>
    <row r="125" spans="25:28">
      <c r="Y125" s="104"/>
      <c r="AB125" s="104"/>
    </row>
    <row r="126" spans="25:28">
      <c r="Y126" s="104"/>
      <c r="AB126" s="104"/>
    </row>
    <row r="127" spans="25:28">
      <c r="Y127" s="104"/>
      <c r="AB127" s="104"/>
    </row>
    <row r="128" spans="25:28">
      <c r="Y128" s="104"/>
      <c r="AB128" s="104"/>
    </row>
    <row r="129" spans="25:28">
      <c r="Y129" s="104"/>
      <c r="AB129" s="104"/>
    </row>
    <row r="130" spans="25:28">
      <c r="Y130" s="104"/>
      <c r="AB130" s="104"/>
    </row>
    <row r="131" spans="25:28">
      <c r="Y131" s="104"/>
      <c r="AB131" s="104"/>
    </row>
    <row r="132" spans="25:28">
      <c r="Y132" s="104"/>
      <c r="AB132" s="104"/>
    </row>
    <row r="133" spans="25:28">
      <c r="Y133" s="104"/>
      <c r="AB133" s="104"/>
    </row>
    <row r="134" spans="25:28">
      <c r="Y134" s="104"/>
      <c r="AB134" s="104"/>
    </row>
    <row r="135" spans="25:28">
      <c r="Y135" s="104"/>
      <c r="AB135" s="104"/>
    </row>
    <row r="136" spans="25:28">
      <c r="Y136" s="104"/>
      <c r="AB136" s="104"/>
    </row>
    <row r="137" spans="25:28">
      <c r="Y137" s="104"/>
      <c r="AB137" s="104"/>
    </row>
    <row r="138" spans="25:28">
      <c r="Y138" s="104"/>
      <c r="AB138" s="104"/>
    </row>
    <row r="139" spans="25:28">
      <c r="Y139" s="104"/>
      <c r="AB139" s="104"/>
    </row>
    <row r="140" spans="25:28">
      <c r="Y140" s="104"/>
      <c r="AB140" s="104"/>
    </row>
    <row r="141" spans="25:28">
      <c r="Y141" s="104"/>
      <c r="AB141" s="104"/>
    </row>
    <row r="142" spans="25:28">
      <c r="Y142" s="104"/>
      <c r="AB142" s="104"/>
    </row>
    <row r="143" spans="25:28">
      <c r="Y143" s="104"/>
      <c r="AB143" s="104"/>
    </row>
    <row r="144" spans="25:28">
      <c r="Y144" s="104"/>
      <c r="AB144" s="104"/>
    </row>
    <row r="145" spans="25:28">
      <c r="Y145" s="104"/>
      <c r="AB145" s="104"/>
    </row>
    <row r="146" spans="25:28">
      <c r="Y146" s="104"/>
      <c r="AB146" s="104"/>
    </row>
    <row r="147" spans="25:28">
      <c r="Y147" s="104"/>
      <c r="AB147" s="104"/>
    </row>
    <row r="148" spans="25:28">
      <c r="Y148" s="104"/>
      <c r="AB148" s="104"/>
    </row>
    <row r="149" spans="25:28">
      <c r="Y149" s="104"/>
      <c r="AB149" s="104"/>
    </row>
    <row r="150" spans="25:28">
      <c r="Y150" s="104"/>
      <c r="AB150" s="104"/>
    </row>
    <row r="151" spans="25:28">
      <c r="Y151" s="104"/>
      <c r="AB151" s="104"/>
    </row>
    <row r="152" spans="25:28">
      <c r="Y152" s="104"/>
      <c r="AB152" s="104"/>
    </row>
    <row r="153" spans="25:28">
      <c r="Y153" s="104"/>
      <c r="AB153" s="104"/>
    </row>
    <row r="154" spans="25:28">
      <c r="Y154" s="104"/>
      <c r="AB154" s="104"/>
    </row>
    <row r="155" spans="25:28">
      <c r="Y155" s="104"/>
      <c r="AB155" s="104"/>
    </row>
    <row r="156" spans="25:28">
      <c r="Y156" s="104"/>
      <c r="AB156" s="104"/>
    </row>
    <row r="157" spans="25:28">
      <c r="Y157" s="104"/>
      <c r="AB157" s="104"/>
    </row>
    <row r="158" spans="25:28">
      <c r="Y158" s="104"/>
      <c r="AB158" s="104"/>
    </row>
    <row r="159" spans="25:28">
      <c r="Y159" s="104"/>
      <c r="AB159" s="104"/>
    </row>
    <row r="160" spans="25:28">
      <c r="Y160" s="104"/>
      <c r="AB160" s="104"/>
    </row>
    <row r="161" spans="25:28">
      <c r="Y161" s="104"/>
      <c r="AB161" s="104"/>
    </row>
    <row r="162" spans="25:28">
      <c r="Y162" s="104"/>
      <c r="AB162" s="104"/>
    </row>
    <row r="163" spans="25:28">
      <c r="Y163" s="104"/>
      <c r="AB163" s="104"/>
    </row>
    <row r="164" spans="25:28">
      <c r="Y164" s="104"/>
      <c r="AB164" s="104"/>
    </row>
    <row r="165" spans="25:28">
      <c r="Y165" s="104"/>
      <c r="AB165" s="104"/>
    </row>
    <row r="166" spans="25:28">
      <c r="Y166" s="104"/>
      <c r="AB166" s="104"/>
    </row>
    <row r="167" spans="25:28">
      <c r="Y167" s="104"/>
      <c r="AB167" s="104"/>
    </row>
    <row r="168" spans="25:28">
      <c r="Y168" s="104"/>
      <c r="AB168" s="104"/>
    </row>
    <row r="169" spans="25:28">
      <c r="Y169" s="104"/>
      <c r="AB169" s="104"/>
    </row>
    <row r="170" spans="25:28">
      <c r="Y170" s="104"/>
      <c r="AB170" s="104"/>
    </row>
    <row r="171" spans="25:28">
      <c r="Y171" s="104"/>
      <c r="AB171" s="104"/>
    </row>
    <row r="172" spans="25:28">
      <c r="Y172" s="104"/>
      <c r="AB172" s="104"/>
    </row>
    <row r="173" spans="25:28">
      <c r="Y173" s="104"/>
      <c r="AB173" s="104"/>
    </row>
    <row r="174" spans="25:28">
      <c r="Y174" s="104"/>
      <c r="AB174" s="104"/>
    </row>
    <row r="175" spans="25:28">
      <c r="Y175" s="104"/>
      <c r="AB175" s="104"/>
    </row>
    <row r="176" spans="25:28">
      <c r="Y176" s="104"/>
      <c r="AB176" s="104"/>
    </row>
    <row r="177" spans="25:28">
      <c r="Y177" s="104"/>
      <c r="AB177" s="104"/>
    </row>
    <row r="178" spans="25:28">
      <c r="Y178" s="104"/>
      <c r="AB178" s="104"/>
    </row>
    <row r="179" spans="25:28">
      <c r="Y179" s="104"/>
      <c r="AB179" s="104"/>
    </row>
    <row r="180" spans="25:28">
      <c r="Y180" s="104"/>
      <c r="AB180" s="104"/>
    </row>
    <row r="181" spans="25:28">
      <c r="Y181" s="104"/>
      <c r="AB181" s="104"/>
    </row>
    <row r="182" spans="25:28">
      <c r="Y182" s="104"/>
      <c r="AB182" s="104"/>
    </row>
    <row r="183" spans="25:28">
      <c r="Y183" s="104"/>
      <c r="AB183" s="104"/>
    </row>
    <row r="184" spans="25:28">
      <c r="Y184" s="104"/>
      <c r="AB184" s="104"/>
    </row>
    <row r="185" spans="25:28">
      <c r="Y185" s="104"/>
      <c r="AB185" s="104"/>
    </row>
    <row r="186" spans="25:28">
      <c r="Y186" s="104"/>
      <c r="AB186" s="104"/>
    </row>
    <row r="187" spans="25:28">
      <c r="Y187" s="104"/>
      <c r="AB187" s="104"/>
    </row>
    <row r="188" spans="25:28">
      <c r="Y188" s="104"/>
      <c r="AB188" s="104"/>
    </row>
    <row r="189" spans="25:28">
      <c r="Y189" s="104"/>
      <c r="AB189" s="104"/>
    </row>
    <row r="190" spans="25:28">
      <c r="Y190" s="104"/>
      <c r="AB190" s="104"/>
    </row>
    <row r="191" spans="25:28">
      <c r="Y191" s="104"/>
      <c r="AB191" s="104"/>
    </row>
    <row r="192" spans="25:28">
      <c r="Y192" s="104"/>
      <c r="AB192" s="104"/>
    </row>
    <row r="193" spans="25:28">
      <c r="Y193" s="104"/>
      <c r="AB193" s="104"/>
    </row>
    <row r="194" spans="25:28">
      <c r="Y194" s="104"/>
      <c r="AB194" s="104"/>
    </row>
    <row r="195" spans="25:28">
      <c r="Y195" s="104"/>
      <c r="AB195" s="104"/>
    </row>
    <row r="196" spans="25:28">
      <c r="Y196" s="104"/>
      <c r="AB196" s="104"/>
    </row>
    <row r="197" spans="25:28">
      <c r="Y197" s="104"/>
      <c r="AB197" s="104"/>
    </row>
    <row r="198" spans="25:28">
      <c r="Y198" s="104"/>
      <c r="AB198" s="104"/>
    </row>
    <row r="199" spans="25:28">
      <c r="Y199" s="104"/>
      <c r="AB199" s="104"/>
    </row>
    <row r="200" spans="25:28">
      <c r="Y200" s="104"/>
      <c r="AB200" s="104"/>
    </row>
    <row r="201" spans="25:28">
      <c r="Y201" s="104"/>
      <c r="AB201" s="104"/>
    </row>
    <row r="202" spans="25:28">
      <c r="Y202" s="104"/>
      <c r="AB202" s="104"/>
    </row>
    <row r="203" spans="25:28">
      <c r="Y203" s="104"/>
      <c r="AB203" s="104"/>
    </row>
    <row r="204" spans="25:28">
      <c r="Y204" s="104"/>
      <c r="AB204" s="104"/>
    </row>
    <row r="205" spans="25:28">
      <c r="Y205" s="104"/>
      <c r="AB205" s="104"/>
    </row>
    <row r="206" spans="25:28">
      <c r="Y206" s="104"/>
      <c r="AB206" s="104"/>
    </row>
    <row r="207" spans="25:28">
      <c r="Y207" s="104"/>
      <c r="AB207" s="104"/>
    </row>
    <row r="208" spans="25:28">
      <c r="Y208" s="104"/>
      <c r="AB208" s="104"/>
    </row>
    <row r="209" spans="25:28">
      <c r="Y209" s="104"/>
      <c r="AB209" s="104"/>
    </row>
    <row r="210" spans="25:28">
      <c r="Y210" s="104"/>
      <c r="AB210" s="104"/>
    </row>
    <row r="211" spans="25:28">
      <c r="Y211" s="104"/>
      <c r="AB211" s="104"/>
    </row>
    <row r="212" spans="25:28">
      <c r="Y212" s="104"/>
      <c r="AB212" s="104"/>
    </row>
    <row r="213" spans="25:28">
      <c r="Y213" s="104"/>
      <c r="AB213" s="104"/>
    </row>
    <row r="214" spans="25:28">
      <c r="Y214" s="104"/>
      <c r="AB214" s="104"/>
    </row>
    <row r="215" spans="25:28">
      <c r="Y215" s="104"/>
      <c r="AB215" s="104"/>
    </row>
    <row r="216" spans="25:28">
      <c r="Y216" s="104"/>
      <c r="AB216" s="104"/>
    </row>
    <row r="217" spans="25:28">
      <c r="Y217" s="104"/>
      <c r="AB217" s="104"/>
    </row>
    <row r="218" spans="25:28">
      <c r="Y218" s="104"/>
      <c r="AB218" s="104"/>
    </row>
    <row r="219" spans="25:28">
      <c r="Y219" s="104"/>
      <c r="AB219" s="104"/>
    </row>
    <row r="220" spans="25:28">
      <c r="Y220" s="104"/>
      <c r="AB220" s="104"/>
    </row>
    <row r="221" spans="25:28">
      <c r="Y221" s="104"/>
      <c r="AB221" s="104"/>
    </row>
    <row r="222" spans="25:28">
      <c r="Y222" s="104"/>
      <c r="AB222" s="104"/>
    </row>
    <row r="223" spans="25:28">
      <c r="Y223" s="104"/>
      <c r="AB223" s="104"/>
    </row>
    <row r="224" spans="25:28">
      <c r="Y224" s="104"/>
      <c r="AB224" s="104"/>
    </row>
    <row r="225" spans="25:28">
      <c r="Y225" s="104"/>
      <c r="AB225" s="104"/>
    </row>
    <row r="226" spans="25:28">
      <c r="Y226" s="104"/>
      <c r="AB226" s="104"/>
    </row>
    <row r="227" spans="25:28">
      <c r="Y227" s="104"/>
      <c r="AB227" s="104"/>
    </row>
    <row r="228" spans="25:28">
      <c r="Y228" s="104"/>
      <c r="AB228" s="104"/>
    </row>
    <row r="229" spans="25:28">
      <c r="Y229" s="104"/>
      <c r="AB229" s="104"/>
    </row>
    <row r="230" spans="25:28">
      <c r="Y230" s="104"/>
      <c r="AB230" s="104"/>
    </row>
    <row r="231" spans="25:28">
      <c r="Y231" s="104"/>
      <c r="AB231" s="104"/>
    </row>
    <row r="232" spans="25:28">
      <c r="Y232" s="104"/>
      <c r="AB232" s="104"/>
    </row>
    <row r="233" spans="25:28">
      <c r="Y233" s="104"/>
      <c r="AB233" s="104"/>
    </row>
    <row r="234" spans="25:28">
      <c r="Y234" s="104"/>
      <c r="AB234" s="104"/>
    </row>
    <row r="235" spans="25:28">
      <c r="Y235" s="104"/>
      <c r="AB235" s="104"/>
    </row>
    <row r="236" spans="25:28">
      <c r="Y236" s="104"/>
      <c r="AB236" s="104"/>
    </row>
    <row r="237" spans="25:28">
      <c r="Y237" s="104"/>
      <c r="AB237" s="104"/>
    </row>
    <row r="238" spans="25:28">
      <c r="Y238" s="104"/>
      <c r="AB238" s="104"/>
    </row>
    <row r="239" spans="25:28">
      <c r="Y239" s="104"/>
      <c r="AB239" s="104"/>
    </row>
    <row r="240" spans="25:28">
      <c r="Y240" s="104"/>
      <c r="AB240" s="104"/>
    </row>
    <row r="241" spans="25:28">
      <c r="Y241" s="104"/>
      <c r="AB241" s="104"/>
    </row>
    <row r="242" spans="25:28">
      <c r="Y242" s="104"/>
      <c r="AB242" s="104"/>
    </row>
    <row r="243" spans="25:28">
      <c r="Y243" s="104"/>
      <c r="AB243" s="104"/>
    </row>
    <row r="244" spans="25:28">
      <c r="Y244" s="104"/>
      <c r="AB244" s="104"/>
    </row>
    <row r="245" spans="25:28">
      <c r="Y245" s="104"/>
      <c r="AB245" s="104"/>
    </row>
    <row r="246" spans="25:28">
      <c r="Y246" s="104"/>
      <c r="AB246" s="104"/>
    </row>
    <row r="247" spans="25:28">
      <c r="Y247" s="104"/>
      <c r="AB247" s="104"/>
    </row>
    <row r="248" spans="25:28">
      <c r="Y248" s="104"/>
      <c r="AB248" s="104"/>
    </row>
    <row r="249" spans="25:28">
      <c r="Y249" s="104"/>
      <c r="AB249" s="104"/>
    </row>
    <row r="250" spans="25:28">
      <c r="Y250" s="104"/>
      <c r="AB250" s="104"/>
    </row>
    <row r="251" spans="25:28">
      <c r="Y251" s="104"/>
      <c r="AB251" s="104"/>
    </row>
    <row r="252" spans="25:28">
      <c r="Y252" s="104"/>
      <c r="AB252" s="104"/>
    </row>
    <row r="253" spans="25:28">
      <c r="Y253" s="104"/>
      <c r="AB253" s="104"/>
    </row>
    <row r="254" spans="25:28">
      <c r="Y254" s="104"/>
      <c r="AB254" s="104"/>
    </row>
    <row r="255" spans="25:28">
      <c r="Y255" s="104"/>
      <c r="AB255" s="104"/>
    </row>
    <row r="256" spans="25:28">
      <c r="Y256" s="104"/>
      <c r="AB256" s="104"/>
    </row>
    <row r="257" spans="25:28">
      <c r="Y257" s="104"/>
      <c r="AB257" s="104"/>
    </row>
    <row r="258" spans="25:28">
      <c r="Y258" s="104"/>
      <c r="AB258" s="104"/>
    </row>
    <row r="259" spans="25:28">
      <c r="Y259" s="104"/>
      <c r="AB259" s="104"/>
    </row>
    <row r="260" spans="25:28">
      <c r="Y260" s="104"/>
      <c r="AB260" s="104"/>
    </row>
    <row r="261" spans="25:28">
      <c r="Y261" s="104"/>
      <c r="AB261" s="104"/>
    </row>
    <row r="262" spans="25:28">
      <c r="Y262" s="104"/>
      <c r="AB262" s="104"/>
    </row>
    <row r="263" spans="25:28">
      <c r="Y263" s="104"/>
      <c r="AB263" s="104"/>
    </row>
    <row r="264" spans="25:28">
      <c r="Y264" s="104"/>
      <c r="AB264" s="104"/>
    </row>
    <row r="265" spans="25:28">
      <c r="Y265" s="104"/>
      <c r="AB265" s="104"/>
    </row>
    <row r="266" spans="25:28">
      <c r="Y266" s="104"/>
      <c r="AB266" s="104"/>
    </row>
    <row r="267" spans="25:28">
      <c r="Y267" s="104"/>
      <c r="AB267" s="104"/>
    </row>
    <row r="268" spans="25:28">
      <c r="Y268" s="104"/>
      <c r="AB268" s="104"/>
    </row>
    <row r="269" spans="25:28">
      <c r="Y269" s="104"/>
      <c r="AB269" s="104"/>
    </row>
    <row r="270" spans="25:28">
      <c r="Y270" s="104"/>
      <c r="AB270" s="104"/>
    </row>
    <row r="271" spans="25:28">
      <c r="Y271" s="104"/>
      <c r="AB271" s="104"/>
    </row>
    <row r="272" spans="25:28">
      <c r="Y272" s="104"/>
      <c r="AB272" s="104"/>
    </row>
    <row r="273" spans="25:28">
      <c r="Y273" s="104"/>
      <c r="AB273" s="104"/>
    </row>
    <row r="274" spans="25:28">
      <c r="Y274" s="104"/>
      <c r="AB274" s="104"/>
    </row>
    <row r="275" spans="25:28">
      <c r="Y275" s="104"/>
      <c r="AB275" s="104"/>
    </row>
    <row r="276" spans="25:28">
      <c r="Y276" s="104"/>
      <c r="AB276" s="104"/>
    </row>
    <row r="277" spans="25:28">
      <c r="Y277" s="104"/>
      <c r="AB277" s="104"/>
    </row>
    <row r="278" spans="25:28">
      <c r="Y278" s="104"/>
      <c r="AB278" s="104"/>
    </row>
    <row r="279" spans="25:28">
      <c r="Y279" s="104"/>
      <c r="AB279" s="104"/>
    </row>
    <row r="280" spans="25:28">
      <c r="Y280" s="104"/>
      <c r="AB280" s="104"/>
    </row>
    <row r="281" spans="25:28">
      <c r="Y281" s="104"/>
      <c r="AB281" s="104"/>
    </row>
    <row r="282" spans="25:28">
      <c r="Y282" s="104"/>
      <c r="AB282" s="104"/>
    </row>
    <row r="283" spans="25:28">
      <c r="Y283" s="104"/>
      <c r="AB283" s="104"/>
    </row>
    <row r="284" spans="25:28">
      <c r="Y284" s="104"/>
      <c r="AB284" s="104"/>
    </row>
    <row r="285" spans="25:28">
      <c r="Y285" s="104"/>
      <c r="AB285" s="104"/>
    </row>
    <row r="286" spans="25:28">
      <c r="Y286" s="104"/>
      <c r="AB286" s="104"/>
    </row>
    <row r="287" spans="25:28">
      <c r="Y287" s="104"/>
      <c r="AB287" s="104"/>
    </row>
    <row r="288" spans="25:28">
      <c r="Y288" s="104"/>
      <c r="AB288" s="104"/>
    </row>
    <row r="289" spans="25:28">
      <c r="Y289" s="104"/>
      <c r="AB289" s="104"/>
    </row>
    <row r="290" spans="25:28">
      <c r="Y290" s="104"/>
      <c r="AB290" s="104"/>
    </row>
    <row r="291" spans="25:28">
      <c r="Y291" s="104"/>
      <c r="AB291" s="104"/>
    </row>
    <row r="292" spans="25:28">
      <c r="Y292" s="104"/>
      <c r="AB292" s="104"/>
    </row>
    <row r="293" spans="25:28">
      <c r="Y293" s="104"/>
      <c r="AB293" s="104"/>
    </row>
    <row r="294" spans="25:28">
      <c r="Y294" s="104"/>
      <c r="AB294" s="104"/>
    </row>
    <row r="295" spans="25:28">
      <c r="Y295" s="104"/>
      <c r="AB295" s="104"/>
    </row>
    <row r="296" spans="25:28">
      <c r="Y296" s="104"/>
      <c r="AB296" s="104"/>
    </row>
    <row r="297" spans="25:28">
      <c r="Y297" s="104"/>
      <c r="AB297" s="104"/>
    </row>
    <row r="298" spans="25:28">
      <c r="Y298" s="104"/>
      <c r="AB298" s="104"/>
    </row>
    <row r="299" spans="25:28">
      <c r="Y299" s="104"/>
      <c r="AB299" s="104"/>
    </row>
    <row r="300" spans="25:28">
      <c r="Y300" s="104"/>
      <c r="AB300" s="104"/>
    </row>
    <row r="301" spans="25:28">
      <c r="Y301" s="104"/>
      <c r="AB301" s="104"/>
    </row>
    <row r="302" spans="25:28">
      <c r="Y302" s="104"/>
      <c r="AB302" s="104"/>
    </row>
    <row r="303" spans="25:28">
      <c r="Y303" s="104"/>
      <c r="AB303" s="104"/>
    </row>
    <row r="304" spans="25:28">
      <c r="Y304" s="104"/>
      <c r="AB304" s="104"/>
    </row>
    <row r="305" spans="25:28">
      <c r="Y305" s="104"/>
      <c r="AB305" s="104"/>
    </row>
    <row r="306" spans="25:28">
      <c r="Y306" s="104"/>
      <c r="AB306" s="104"/>
    </row>
    <row r="307" spans="25:28">
      <c r="Y307" s="104"/>
      <c r="AB307" s="104"/>
    </row>
    <row r="308" spans="25:28">
      <c r="Y308" s="104"/>
      <c r="AB308" s="104"/>
    </row>
    <row r="309" spans="25:28">
      <c r="Y309" s="104"/>
      <c r="AB309" s="104"/>
    </row>
    <row r="310" spans="25:28">
      <c r="Y310" s="104"/>
      <c r="AB310" s="104"/>
    </row>
    <row r="311" spans="25:28">
      <c r="Y311" s="104"/>
      <c r="AB311" s="104"/>
    </row>
    <row r="312" spans="25:28">
      <c r="Y312" s="104"/>
      <c r="AB312" s="104"/>
    </row>
    <row r="313" spans="25:28">
      <c r="Y313" s="104"/>
      <c r="AB313" s="104"/>
    </row>
    <row r="314" spans="25:28">
      <c r="Y314" s="104"/>
      <c r="AB314" s="104"/>
    </row>
    <row r="315" spans="25:28">
      <c r="Y315" s="104"/>
      <c r="AB315" s="104"/>
    </row>
    <row r="316" spans="25:28">
      <c r="Y316" s="104"/>
      <c r="AB316" s="104"/>
    </row>
    <row r="317" spans="25:28">
      <c r="Y317" s="104"/>
      <c r="AB317" s="104"/>
    </row>
    <row r="318" spans="25:28">
      <c r="Y318" s="104"/>
      <c r="AB318" s="104"/>
    </row>
    <row r="319" spans="25:28">
      <c r="Y319" s="104"/>
      <c r="AB319" s="104"/>
    </row>
    <row r="320" spans="25:28">
      <c r="Y320" s="104"/>
      <c r="AB320" s="104"/>
    </row>
    <row r="321" spans="25:28">
      <c r="Y321" s="104"/>
      <c r="AB321" s="104"/>
    </row>
    <row r="322" spans="25:28">
      <c r="Y322" s="104"/>
      <c r="AB322" s="104"/>
    </row>
    <row r="323" spans="25:28">
      <c r="Y323" s="104"/>
      <c r="AB323" s="104"/>
    </row>
    <row r="324" spans="25:28">
      <c r="Y324" s="104"/>
      <c r="AB324" s="104"/>
    </row>
    <row r="325" spans="25:28">
      <c r="Y325" s="104"/>
      <c r="AB325" s="104"/>
    </row>
    <row r="326" spans="25:28">
      <c r="Y326" s="104"/>
      <c r="AB326" s="104"/>
    </row>
    <row r="327" spans="25:28">
      <c r="Y327" s="104"/>
      <c r="AB327" s="104"/>
    </row>
    <row r="328" spans="25:28">
      <c r="Y328" s="104"/>
      <c r="AB328" s="104"/>
    </row>
    <row r="329" spans="25:28">
      <c r="Y329" s="104"/>
      <c r="AB329" s="104"/>
    </row>
    <row r="330" spans="25:28">
      <c r="Y330" s="104"/>
      <c r="AB330" s="104"/>
    </row>
    <row r="331" spans="25:28">
      <c r="Y331" s="104"/>
      <c r="AB331" s="104"/>
    </row>
    <row r="332" spans="25:28">
      <c r="Y332" s="104"/>
      <c r="AB332" s="104"/>
    </row>
    <row r="333" spans="25:28">
      <c r="Y333" s="104"/>
      <c r="AB333" s="104"/>
    </row>
    <row r="334" spans="25:28">
      <c r="Y334" s="104"/>
      <c r="AB334" s="104"/>
    </row>
    <row r="335" spans="25:28">
      <c r="Y335" s="104"/>
      <c r="AB335" s="104"/>
    </row>
    <row r="336" spans="25:28">
      <c r="Y336" s="104"/>
      <c r="AB336" s="104"/>
    </row>
    <row r="337" spans="25:28">
      <c r="Y337" s="104"/>
      <c r="AB337" s="104"/>
    </row>
    <row r="338" spans="25:28">
      <c r="Y338" s="104"/>
      <c r="AB338" s="104"/>
    </row>
    <row r="339" spans="25:28">
      <c r="Y339" s="104"/>
      <c r="AB339" s="104"/>
    </row>
    <row r="340" spans="25:28">
      <c r="Y340" s="104"/>
      <c r="AB340" s="104"/>
    </row>
    <row r="341" spans="25:28">
      <c r="Y341" s="104"/>
      <c r="AB341" s="104"/>
    </row>
    <row r="342" spans="25:28">
      <c r="Y342" s="104"/>
      <c r="AB342" s="104"/>
    </row>
    <row r="343" spans="25:28">
      <c r="Y343" s="104"/>
      <c r="AB343" s="104"/>
    </row>
    <row r="344" spans="25:28">
      <c r="Y344" s="104"/>
      <c r="AB344" s="104"/>
    </row>
    <row r="345" spans="25:28">
      <c r="Y345" s="104"/>
      <c r="AB345" s="104"/>
    </row>
    <row r="346" spans="25:28">
      <c r="Y346" s="104"/>
      <c r="AB346" s="104"/>
    </row>
    <row r="347" spans="25:28">
      <c r="Y347" s="104"/>
      <c r="AB347" s="104"/>
    </row>
    <row r="348" spans="25:28">
      <c r="Y348" s="104"/>
      <c r="AB348" s="104"/>
    </row>
    <row r="349" spans="25:28">
      <c r="Y349" s="104"/>
      <c r="AB349" s="104"/>
    </row>
    <row r="350" spans="25:28">
      <c r="Y350" s="104"/>
      <c r="AB350" s="104"/>
    </row>
    <row r="351" spans="25:28">
      <c r="Y351" s="104"/>
      <c r="AB351" s="104"/>
    </row>
    <row r="352" spans="25:28">
      <c r="Y352" s="104"/>
      <c r="AB352" s="104"/>
    </row>
    <row r="353" spans="25:28">
      <c r="Y353" s="104"/>
      <c r="AB353" s="104"/>
    </row>
    <row r="354" spans="25:28">
      <c r="Y354" s="104"/>
      <c r="AB354" s="104"/>
    </row>
    <row r="355" spans="25:28">
      <c r="Y355" s="104"/>
      <c r="AB355" s="104"/>
    </row>
    <row r="356" spans="25:28">
      <c r="Y356" s="104"/>
      <c r="AB356" s="104"/>
    </row>
    <row r="357" spans="25:28">
      <c r="Y357" s="104"/>
      <c r="AB357" s="104"/>
    </row>
    <row r="358" spans="25:28">
      <c r="Y358" s="104"/>
      <c r="AB358" s="104"/>
    </row>
    <row r="359" spans="25:28">
      <c r="Y359" s="104"/>
      <c r="AB359" s="104"/>
    </row>
    <row r="360" spans="25:28">
      <c r="Y360" s="104"/>
      <c r="AB360" s="104"/>
    </row>
    <row r="361" spans="25:28">
      <c r="Y361" s="104"/>
      <c r="AB361" s="104"/>
    </row>
    <row r="362" spans="25:28">
      <c r="Y362" s="104"/>
      <c r="AB362" s="104"/>
    </row>
    <row r="363" spans="25:28">
      <c r="Y363" s="104"/>
      <c r="AB363" s="104"/>
    </row>
    <row r="364" spans="25:28">
      <c r="Y364" s="104"/>
      <c r="AB364" s="104"/>
    </row>
    <row r="365" spans="25:28">
      <c r="Y365" s="104"/>
      <c r="AB365" s="104"/>
    </row>
    <row r="366" spans="25:28">
      <c r="Y366" s="104"/>
      <c r="AB366" s="104"/>
    </row>
    <row r="367" spans="25:28">
      <c r="Y367" s="104"/>
      <c r="AB367" s="104"/>
    </row>
    <row r="368" spans="25:28">
      <c r="Y368" s="104"/>
      <c r="AB368" s="104"/>
    </row>
    <row r="369" spans="25:28">
      <c r="Y369" s="104"/>
      <c r="AB369" s="104"/>
    </row>
    <row r="370" spans="25:28">
      <c r="Y370" s="104"/>
      <c r="AB370" s="104"/>
    </row>
    <row r="371" spans="25:28">
      <c r="Y371" s="104"/>
      <c r="AB371" s="104"/>
    </row>
    <row r="372" spans="25:28">
      <c r="Y372" s="104"/>
      <c r="AB372" s="104"/>
    </row>
    <row r="373" spans="25:28">
      <c r="Y373" s="104"/>
      <c r="AB373" s="104"/>
    </row>
    <row r="374" spans="25:28">
      <c r="Y374" s="104"/>
      <c r="AB374" s="104"/>
    </row>
    <row r="375" spans="25:28">
      <c r="Y375" s="104"/>
      <c r="AB375" s="104"/>
    </row>
    <row r="376" spans="25:28">
      <c r="Y376" s="104"/>
      <c r="AB376" s="104"/>
    </row>
    <row r="377" spans="25:28">
      <c r="Y377" s="104"/>
      <c r="AB377" s="104"/>
    </row>
    <row r="378" spans="25:28">
      <c r="Y378" s="104"/>
      <c r="AB378" s="104"/>
    </row>
    <row r="379" spans="25:28">
      <c r="Y379" s="104"/>
      <c r="AB379" s="104"/>
    </row>
    <row r="380" spans="25:28">
      <c r="Y380" s="104"/>
      <c r="AB380" s="104"/>
    </row>
    <row r="381" spans="25:28">
      <c r="AB381" s="104"/>
    </row>
    <row r="382" spans="25:28">
      <c r="AB382" s="104"/>
    </row>
    <row r="383" spans="25:28">
      <c r="AB383" s="104"/>
    </row>
    <row r="384" spans="25:28">
      <c r="AB384" s="104"/>
    </row>
    <row r="385" spans="28:28">
      <c r="AB385" s="104"/>
    </row>
    <row r="386" spans="28:28">
      <c r="AB386" s="104"/>
    </row>
    <row r="387" spans="28:28">
      <c r="AB387" s="104"/>
    </row>
    <row r="388" spans="28:28">
      <c r="AB388" s="104"/>
    </row>
    <row r="389" spans="28:28">
      <c r="AB389" s="104"/>
    </row>
    <row r="390" spans="28:28">
      <c r="AB390" s="104"/>
    </row>
    <row r="391" spans="28:28">
      <c r="AB391" s="104"/>
    </row>
    <row r="392" spans="28:28">
      <c r="AB392" s="104"/>
    </row>
    <row r="393" spans="28:28">
      <c r="AB393" s="104"/>
    </row>
    <row r="394" spans="28:28">
      <c r="AB394" s="104"/>
    </row>
    <row r="395" spans="28:28">
      <c r="AB395" s="104"/>
    </row>
    <row r="396" spans="28:28">
      <c r="AB396" s="104"/>
    </row>
    <row r="397" spans="28:28">
      <c r="AB397" s="104"/>
    </row>
    <row r="398" spans="28:28">
      <c r="AB398" s="104"/>
    </row>
    <row r="399" spans="28:28">
      <c r="AB399" s="104"/>
    </row>
    <row r="400" spans="28:28">
      <c r="AB400" s="104"/>
    </row>
    <row r="401" spans="28:28">
      <c r="AB401" s="104"/>
    </row>
    <row r="402" spans="28:28">
      <c r="AB402" s="104"/>
    </row>
    <row r="403" spans="28:28">
      <c r="AB403" s="104"/>
    </row>
    <row r="404" spans="28:28">
      <c r="AB404" s="104"/>
    </row>
    <row r="405" spans="28:28">
      <c r="AB405" s="104"/>
    </row>
    <row r="406" spans="28:28">
      <c r="AB406" s="104"/>
    </row>
    <row r="407" spans="28:28">
      <c r="AB407" s="104"/>
    </row>
    <row r="408" spans="28:28">
      <c r="AB408" s="104"/>
    </row>
    <row r="409" spans="28:28">
      <c r="AB409" s="104"/>
    </row>
    <row r="410" spans="28:28">
      <c r="AB410" s="104"/>
    </row>
    <row r="411" spans="28:28">
      <c r="AB411" s="104"/>
    </row>
    <row r="412" spans="28:28">
      <c r="AB412" s="104"/>
    </row>
    <row r="413" spans="28:28">
      <c r="AB413" s="104"/>
    </row>
    <row r="414" spans="28:28">
      <c r="AB414" s="104"/>
    </row>
    <row r="415" spans="28:28">
      <c r="AB415" s="104"/>
    </row>
    <row r="416" spans="28:28">
      <c r="AB416" s="104"/>
    </row>
    <row r="417" spans="28:28">
      <c r="AB417" s="104"/>
    </row>
    <row r="418" spans="28:28">
      <c r="AB418" s="104"/>
    </row>
    <row r="419" spans="28:28">
      <c r="AB419" s="104"/>
    </row>
    <row r="420" spans="28:28">
      <c r="AB420" s="104"/>
    </row>
    <row r="421" spans="28:28">
      <c r="AB421" s="104"/>
    </row>
    <row r="422" spans="28:28">
      <c r="AB422" s="104"/>
    </row>
    <row r="423" spans="28:28">
      <c r="AB423" s="104"/>
    </row>
    <row r="424" spans="28:28">
      <c r="AB424" s="104"/>
    </row>
    <row r="425" spans="28:28">
      <c r="AB425" s="104"/>
    </row>
    <row r="426" spans="28:28">
      <c r="AB426" s="104"/>
    </row>
    <row r="427" spans="28:28">
      <c r="AB427" s="104"/>
    </row>
    <row r="428" spans="28:28">
      <c r="AB428" s="104"/>
    </row>
    <row r="429" spans="28:28">
      <c r="AB429" s="104"/>
    </row>
    <row r="430" spans="28:28">
      <c r="AB430" s="104"/>
    </row>
    <row r="431" spans="28:28">
      <c r="AB431" s="104"/>
    </row>
    <row r="432" spans="28:28">
      <c r="AB432" s="104"/>
    </row>
    <row r="433" spans="28:28">
      <c r="AB433" s="104"/>
    </row>
    <row r="434" spans="28:28">
      <c r="AB434" s="104"/>
    </row>
    <row r="435" spans="28:28">
      <c r="AB435" s="104"/>
    </row>
    <row r="436" spans="28:28">
      <c r="AB436" s="104"/>
    </row>
    <row r="437" spans="28:28">
      <c r="AB437" s="104"/>
    </row>
    <row r="438" spans="28:28">
      <c r="AB438" s="104"/>
    </row>
    <row r="439" spans="28:28">
      <c r="AB439" s="104"/>
    </row>
    <row r="440" spans="28:28">
      <c r="AB440" s="104"/>
    </row>
    <row r="441" spans="28:28">
      <c r="AB441" s="104"/>
    </row>
    <row r="442" spans="28:28">
      <c r="AB442" s="104"/>
    </row>
    <row r="443" spans="28:28">
      <c r="AB443" s="104"/>
    </row>
    <row r="444" spans="28:28">
      <c r="AB444" s="104"/>
    </row>
    <row r="445" spans="28:28">
      <c r="AB445" s="104"/>
    </row>
    <row r="446" spans="28:28">
      <c r="AB446" s="104"/>
    </row>
    <row r="447" spans="28:28">
      <c r="AB447" s="104"/>
    </row>
    <row r="448" spans="28:28">
      <c r="AB448" s="104"/>
    </row>
    <row r="449" spans="28:28">
      <c r="AB449" s="104"/>
    </row>
    <row r="450" spans="28:28">
      <c r="AB450" s="104"/>
    </row>
    <row r="451" spans="28:28">
      <c r="AB451" s="104"/>
    </row>
    <row r="452" spans="28:28">
      <c r="AB452" s="104"/>
    </row>
    <row r="453" spans="28:28">
      <c r="AB453" s="104"/>
    </row>
    <row r="454" spans="28:28">
      <c r="AB454" s="104"/>
    </row>
    <row r="455" spans="28:28">
      <c r="AB455" s="104"/>
    </row>
    <row r="456" spans="28:28">
      <c r="AB456" s="104"/>
    </row>
    <row r="457" spans="28:28">
      <c r="AB457" s="104"/>
    </row>
    <row r="458" spans="28:28">
      <c r="AB458" s="104"/>
    </row>
    <row r="459" spans="28:28">
      <c r="AB459" s="104"/>
    </row>
    <row r="460" spans="28:28">
      <c r="AB460" s="104"/>
    </row>
    <row r="461" spans="28:28">
      <c r="AB461" s="104"/>
    </row>
    <row r="462" spans="28:28">
      <c r="AB462" s="104"/>
    </row>
    <row r="463" spans="28:28">
      <c r="AB463" s="104"/>
    </row>
    <row r="464" spans="28:28">
      <c r="AB464" s="104"/>
    </row>
    <row r="465" spans="28:28">
      <c r="AB465" s="104"/>
    </row>
    <row r="466" spans="28:28">
      <c r="AB466" s="104"/>
    </row>
    <row r="467" spans="28:28">
      <c r="AB467" s="104"/>
    </row>
    <row r="468" spans="28:28">
      <c r="AB468" s="104"/>
    </row>
    <row r="469" spans="28:28">
      <c r="AB469" s="104"/>
    </row>
    <row r="470" spans="28:28">
      <c r="AB470" s="104"/>
    </row>
    <row r="471" spans="28:28">
      <c r="AB471" s="104"/>
    </row>
    <row r="472" spans="28:28">
      <c r="AB472" s="104"/>
    </row>
    <row r="473" spans="28:28">
      <c r="AB473" s="104"/>
    </row>
    <row r="474" spans="28:28">
      <c r="AB474" s="104"/>
    </row>
    <row r="475" spans="28:28">
      <c r="AB475" s="104"/>
    </row>
    <row r="476" spans="28:28">
      <c r="AB476" s="104"/>
    </row>
    <row r="477" spans="28:28">
      <c r="AB477" s="104"/>
    </row>
    <row r="478" spans="28:28">
      <c r="AB478" s="104"/>
    </row>
    <row r="479" spans="28:28">
      <c r="AB479" s="104"/>
    </row>
    <row r="480" spans="28:28">
      <c r="AB480" s="104"/>
    </row>
    <row r="481" spans="28:28">
      <c r="AB481" s="104"/>
    </row>
    <row r="482" spans="28:28">
      <c r="AB482" s="104"/>
    </row>
    <row r="483" spans="28:28">
      <c r="AB483" s="104"/>
    </row>
    <row r="484" spans="28:28">
      <c r="AB484" s="104"/>
    </row>
    <row r="485" spans="28:28">
      <c r="AB485" s="104"/>
    </row>
    <row r="486" spans="28:28">
      <c r="AB486" s="104"/>
    </row>
    <row r="487" spans="28:28">
      <c r="AB487" s="104"/>
    </row>
    <row r="488" spans="28:28">
      <c r="AB488" s="104"/>
    </row>
    <row r="489" spans="28:28">
      <c r="AB489" s="104"/>
    </row>
    <row r="490" spans="28:28">
      <c r="AB490" s="104"/>
    </row>
    <row r="491" spans="28:28">
      <c r="AB491" s="104"/>
    </row>
    <row r="492" spans="28:28">
      <c r="AB492" s="104"/>
    </row>
    <row r="493" spans="28:28">
      <c r="AB493" s="104"/>
    </row>
    <row r="494" spans="28:28">
      <c r="AB494" s="104"/>
    </row>
    <row r="495" spans="28:28">
      <c r="AB495" s="104"/>
    </row>
    <row r="496" spans="28:28">
      <c r="AB496" s="104"/>
    </row>
    <row r="497" spans="28:28">
      <c r="AB497" s="104"/>
    </row>
    <row r="498" spans="28:28">
      <c r="AB498" s="104"/>
    </row>
    <row r="499" spans="28:28">
      <c r="AB499" s="104"/>
    </row>
    <row r="500" spans="28:28">
      <c r="AB500" s="104"/>
    </row>
    <row r="501" spans="28:28">
      <c r="AB501" s="104"/>
    </row>
    <row r="502" spans="28:28">
      <c r="AB502" s="104"/>
    </row>
    <row r="503" spans="28:28">
      <c r="AB503" s="104"/>
    </row>
    <row r="504" spans="28:28">
      <c r="AB504" s="104"/>
    </row>
    <row r="505" spans="28:28">
      <c r="AB505" s="104"/>
    </row>
    <row r="506" spans="28:28">
      <c r="AB506" s="104"/>
    </row>
    <row r="507" spans="28:28">
      <c r="AB507" s="104"/>
    </row>
    <row r="508" spans="28:28">
      <c r="AB508" s="104"/>
    </row>
    <row r="509" spans="28:28">
      <c r="AB509" s="104"/>
    </row>
    <row r="510" spans="28:28">
      <c r="AB510" s="104"/>
    </row>
    <row r="511" spans="28:28">
      <c r="AB511" s="104"/>
    </row>
    <row r="512" spans="28:28">
      <c r="AB512" s="104"/>
    </row>
    <row r="513" spans="28:28">
      <c r="AB513" s="104"/>
    </row>
    <row r="514" spans="28:28">
      <c r="AB514" s="104"/>
    </row>
    <row r="515" spans="28:28">
      <c r="AB515" s="104"/>
    </row>
    <row r="516" spans="28:28">
      <c r="AB516" s="104"/>
    </row>
    <row r="517" spans="28:28">
      <c r="AB517" s="104"/>
    </row>
    <row r="518" spans="28:28">
      <c r="AB518" s="104"/>
    </row>
    <row r="519" spans="28:28">
      <c r="AB519" s="104"/>
    </row>
    <row r="520" spans="28:28">
      <c r="AB520" s="104"/>
    </row>
    <row r="521" spans="28:28">
      <c r="AB521" s="104"/>
    </row>
    <row r="522" spans="28:28">
      <c r="AB522" s="104"/>
    </row>
    <row r="523" spans="28:28">
      <c r="AB523" s="104"/>
    </row>
    <row r="524" spans="28:28">
      <c r="AB524" s="104"/>
    </row>
    <row r="525" spans="28:28">
      <c r="AB525" s="104"/>
    </row>
    <row r="526" spans="28:28">
      <c r="AB526" s="104"/>
    </row>
    <row r="527" spans="28:28">
      <c r="AB527" s="104"/>
    </row>
    <row r="528" spans="28:28">
      <c r="AB528" s="104"/>
    </row>
    <row r="529" spans="28:28">
      <c r="AB529" s="104"/>
    </row>
    <row r="530" spans="28:28">
      <c r="AB530" s="104"/>
    </row>
    <row r="531" spans="28:28">
      <c r="AB531" s="104"/>
    </row>
    <row r="532" spans="28:28">
      <c r="AB532" s="104"/>
    </row>
    <row r="533" spans="28:28">
      <c r="AB533" s="104"/>
    </row>
    <row r="534" spans="28:28">
      <c r="AB534" s="104"/>
    </row>
    <row r="535" spans="28:28">
      <c r="AB535" s="104"/>
    </row>
    <row r="536" spans="28:28">
      <c r="AB536" s="104"/>
    </row>
    <row r="537" spans="28:28">
      <c r="AB537" s="104"/>
    </row>
    <row r="538" spans="28:28">
      <c r="AB538" s="104"/>
    </row>
    <row r="539" spans="28:28">
      <c r="AB539" s="104"/>
    </row>
    <row r="540" spans="28:28">
      <c r="AB540" s="104"/>
    </row>
    <row r="541" spans="28:28">
      <c r="AB541" s="104"/>
    </row>
    <row r="542" spans="28:28">
      <c r="AB542" s="104"/>
    </row>
    <row r="543" spans="28:28">
      <c r="AB543" s="104"/>
    </row>
    <row r="544" spans="28:28">
      <c r="AB544" s="104"/>
    </row>
    <row r="545" spans="28:28">
      <c r="AB545" s="104"/>
    </row>
    <row r="546" spans="28:28">
      <c r="AB546" s="104"/>
    </row>
    <row r="547" spans="28:28">
      <c r="AB547" s="104"/>
    </row>
    <row r="548" spans="28:28">
      <c r="AB548" s="104"/>
    </row>
    <row r="549" spans="28:28">
      <c r="AB549" s="104"/>
    </row>
    <row r="550" spans="28:28">
      <c r="AB550" s="104"/>
    </row>
    <row r="551" spans="28:28">
      <c r="AB551" s="104"/>
    </row>
    <row r="552" spans="28:28">
      <c r="AB552" s="104"/>
    </row>
    <row r="553" spans="28:28">
      <c r="AB553" s="104"/>
    </row>
    <row r="554" spans="28:28">
      <c r="AB554" s="104"/>
    </row>
    <row r="555" spans="28:28">
      <c r="AB555" s="104"/>
    </row>
    <row r="556" spans="28:28">
      <c r="AB556" s="104"/>
    </row>
    <row r="557" spans="28:28">
      <c r="AB557" s="104"/>
    </row>
    <row r="558" spans="28:28">
      <c r="AB558" s="104"/>
    </row>
    <row r="559" spans="28:28">
      <c r="AB559" s="104"/>
    </row>
    <row r="560" spans="28:28">
      <c r="AB560" s="104"/>
    </row>
    <row r="561" spans="28:28">
      <c r="AB561" s="104"/>
    </row>
    <row r="562" spans="28:28">
      <c r="AB562" s="104"/>
    </row>
    <row r="563" spans="28:28">
      <c r="AB563" s="104"/>
    </row>
    <row r="564" spans="28:28">
      <c r="AB564" s="104"/>
    </row>
    <row r="565" spans="28:28">
      <c r="AB565" s="104"/>
    </row>
    <row r="566" spans="28:28">
      <c r="AB566" s="104"/>
    </row>
    <row r="567" spans="28:28">
      <c r="AB567" s="104"/>
    </row>
    <row r="568" spans="28:28">
      <c r="AB568" s="104"/>
    </row>
    <row r="569" spans="28:28">
      <c r="AB569" s="104"/>
    </row>
    <row r="570" spans="28:28">
      <c r="AB570" s="104"/>
    </row>
    <row r="571" spans="28:28">
      <c r="AB571" s="104"/>
    </row>
    <row r="572" spans="28:28">
      <c r="AB572" s="104"/>
    </row>
    <row r="573" spans="28:28">
      <c r="AB573" s="104"/>
    </row>
    <row r="574" spans="28:28">
      <c r="AB574" s="104"/>
    </row>
    <row r="575" spans="28:28">
      <c r="AB575" s="104"/>
    </row>
    <row r="576" spans="28:28">
      <c r="AB576" s="104"/>
    </row>
    <row r="577" spans="28:28">
      <c r="AB577" s="104"/>
    </row>
    <row r="578" spans="28:28">
      <c r="AB578" s="104"/>
    </row>
    <row r="579" spans="28:28">
      <c r="AB579" s="104"/>
    </row>
    <row r="580" spans="28:28">
      <c r="AB580" s="104"/>
    </row>
    <row r="581" spans="28:28">
      <c r="AB581" s="104"/>
    </row>
    <row r="582" spans="28:28">
      <c r="AB582" s="104"/>
    </row>
    <row r="583" spans="28:28">
      <c r="AB583" s="104"/>
    </row>
    <row r="584" spans="28:28">
      <c r="AB584" s="104"/>
    </row>
    <row r="585" spans="28:28">
      <c r="AB585" s="104"/>
    </row>
    <row r="586" spans="28:28">
      <c r="AB586" s="104"/>
    </row>
    <row r="587" spans="28:28">
      <c r="AB587" s="104"/>
    </row>
    <row r="588" spans="28:28">
      <c r="AB588" s="104"/>
    </row>
    <row r="589" spans="28:28">
      <c r="AB589" s="104"/>
    </row>
    <row r="590" spans="28:28">
      <c r="AB590" s="104"/>
    </row>
    <row r="591" spans="28:28">
      <c r="AB591" s="104"/>
    </row>
    <row r="592" spans="28:28">
      <c r="AB592" s="104"/>
    </row>
    <row r="593" spans="28:28">
      <c r="AB593" s="104"/>
    </row>
    <row r="594" spans="28:28">
      <c r="AB594" s="104"/>
    </row>
    <row r="595" spans="28:28">
      <c r="AB595" s="104"/>
    </row>
    <row r="596" spans="28:28">
      <c r="AB596" s="104"/>
    </row>
    <row r="597" spans="28:28">
      <c r="AB597" s="104"/>
    </row>
    <row r="598" spans="28:28">
      <c r="AB598" s="104"/>
    </row>
    <row r="599" spans="28:28">
      <c r="AB599" s="104"/>
    </row>
    <row r="600" spans="28:28">
      <c r="AB600" s="104"/>
    </row>
    <row r="601" spans="28:28">
      <c r="AB601" s="104"/>
    </row>
    <row r="602" spans="28:28">
      <c r="AB602" s="104"/>
    </row>
    <row r="603" spans="28:28">
      <c r="AB603" s="104"/>
    </row>
    <row r="604" spans="28:28">
      <c r="AB604" s="104"/>
    </row>
    <row r="605" spans="28:28">
      <c r="AB605" s="104"/>
    </row>
    <row r="606" spans="28:28">
      <c r="AB606" s="104"/>
    </row>
    <row r="607" spans="28:28">
      <c r="AB607" s="104"/>
    </row>
    <row r="608" spans="28:28">
      <c r="AB608" s="104"/>
    </row>
    <row r="609" spans="28:28">
      <c r="AB609" s="104"/>
    </row>
    <row r="610" spans="28:28">
      <c r="AB610" s="104"/>
    </row>
    <row r="611" spans="28:28">
      <c r="AB611" s="104"/>
    </row>
    <row r="612" spans="28:28">
      <c r="AB612" s="104"/>
    </row>
    <row r="613" spans="28:28">
      <c r="AB613" s="104"/>
    </row>
    <row r="614" spans="28:28">
      <c r="AB614" s="104"/>
    </row>
    <row r="615" spans="28:28">
      <c r="AB615" s="104"/>
    </row>
    <row r="616" spans="28:28">
      <c r="AB616" s="104"/>
    </row>
    <row r="617" spans="28:28">
      <c r="AB617" s="104"/>
    </row>
    <row r="618" spans="28:28">
      <c r="AB618" s="104"/>
    </row>
    <row r="619" spans="28:28">
      <c r="AB619" s="104"/>
    </row>
    <row r="620" spans="28:28">
      <c r="AB620" s="104"/>
    </row>
    <row r="621" spans="28:28">
      <c r="AB621" s="104"/>
    </row>
    <row r="622" spans="28:28">
      <c r="AB622" s="104"/>
    </row>
    <row r="623" spans="28:28">
      <c r="AB623" s="104"/>
    </row>
    <row r="624" spans="28:28">
      <c r="AB624" s="104"/>
    </row>
    <row r="625" spans="28:28">
      <c r="AB625" s="104"/>
    </row>
    <row r="626" spans="28:28">
      <c r="AB626" s="104"/>
    </row>
    <row r="627" spans="28:28">
      <c r="AB627" s="104"/>
    </row>
    <row r="628" spans="28:28">
      <c r="AB628" s="104"/>
    </row>
    <row r="629" spans="28:28">
      <c r="AB629" s="104"/>
    </row>
    <row r="630" spans="28:28">
      <c r="AB630" s="104"/>
    </row>
    <row r="631" spans="28:28">
      <c r="AB631" s="104"/>
    </row>
    <row r="632" spans="28:28">
      <c r="AB632" s="104"/>
    </row>
    <row r="633" spans="28:28">
      <c r="AB633" s="104"/>
    </row>
    <row r="634" spans="28:28">
      <c r="AB634" s="104"/>
    </row>
    <row r="635" spans="28:28">
      <c r="AB635" s="104"/>
    </row>
    <row r="636" spans="28:28">
      <c r="AB636" s="104"/>
    </row>
    <row r="637" spans="28:28">
      <c r="AB637" s="104"/>
    </row>
    <row r="638" spans="28:28">
      <c r="AB638" s="104"/>
    </row>
    <row r="639" spans="28:28">
      <c r="AB639" s="104"/>
    </row>
    <row r="640" spans="28:28">
      <c r="AB640" s="104"/>
    </row>
    <row r="641" spans="28:28">
      <c r="AB641" s="104"/>
    </row>
    <row r="642" spans="28:28">
      <c r="AB642" s="104"/>
    </row>
    <row r="643" spans="28:28">
      <c r="AB643" s="104"/>
    </row>
    <row r="644" spans="28:28">
      <c r="AB644" s="104"/>
    </row>
    <row r="645" spans="28:28">
      <c r="AB645" s="104"/>
    </row>
    <row r="646" spans="28:28">
      <c r="AB646" s="104"/>
    </row>
    <row r="647" spans="28:28">
      <c r="AB647" s="104"/>
    </row>
    <row r="648" spans="28:28">
      <c r="AB648" s="104"/>
    </row>
    <row r="649" spans="28:28">
      <c r="AB649" s="104"/>
    </row>
    <row r="650" spans="28:28">
      <c r="AB650" s="104"/>
    </row>
    <row r="651" spans="28:28">
      <c r="AB651" s="104"/>
    </row>
    <row r="652" spans="28:28">
      <c r="AB652" s="104"/>
    </row>
    <row r="653" spans="28:28">
      <c r="AB653" s="104"/>
    </row>
    <row r="654" spans="28:28">
      <c r="AB654" s="104"/>
    </row>
    <row r="655" spans="28:28">
      <c r="AB655" s="104"/>
    </row>
    <row r="656" spans="28:28">
      <c r="AB656" s="104"/>
    </row>
    <row r="657" spans="28:28">
      <c r="AB657" s="104"/>
    </row>
    <row r="658" spans="28:28">
      <c r="AB658" s="104"/>
    </row>
    <row r="659" spans="28:28">
      <c r="AB659" s="104"/>
    </row>
    <row r="660" spans="28:28">
      <c r="AB660" s="104"/>
    </row>
    <row r="661" spans="28:28">
      <c r="AB661" s="104"/>
    </row>
    <row r="662" spans="28:28">
      <c r="AB662" s="104"/>
    </row>
    <row r="663" spans="28:28">
      <c r="AB663" s="104"/>
    </row>
    <row r="664" spans="28:28">
      <c r="AB664" s="104"/>
    </row>
    <row r="665" spans="28:28">
      <c r="AB665" s="104"/>
    </row>
    <row r="666" spans="28:28">
      <c r="AB666" s="104"/>
    </row>
    <row r="667" spans="28:28">
      <c r="AB667" s="104"/>
    </row>
    <row r="668" spans="28:28">
      <c r="AB668" s="104"/>
    </row>
    <row r="669" spans="28:28">
      <c r="AB669" s="104"/>
    </row>
    <row r="670" spans="28:28">
      <c r="AB670" s="104"/>
    </row>
    <row r="671" spans="28:28">
      <c r="AB671" s="104"/>
    </row>
    <row r="672" spans="28:28">
      <c r="AB672" s="104"/>
    </row>
    <row r="673" spans="28:28">
      <c r="AB673" s="104"/>
    </row>
    <row r="674" spans="28:28">
      <c r="AB674" s="104"/>
    </row>
    <row r="675" spans="28:28">
      <c r="AB675" s="104"/>
    </row>
    <row r="676" spans="28:28">
      <c r="AB676" s="104"/>
    </row>
    <row r="677" spans="28:28">
      <c r="AB677" s="104"/>
    </row>
    <row r="678" spans="28:28">
      <c r="AB678" s="104"/>
    </row>
    <row r="679" spans="28:28">
      <c r="AB679" s="104"/>
    </row>
    <row r="680" spans="28:28">
      <c r="AB680" s="104"/>
    </row>
    <row r="681" spans="28:28">
      <c r="AB681" s="104"/>
    </row>
    <row r="682" spans="28:28">
      <c r="AB682" s="104"/>
    </row>
    <row r="683" spans="28:28">
      <c r="AB683" s="104"/>
    </row>
    <row r="684" spans="28:28">
      <c r="AB684" s="104"/>
    </row>
    <row r="685" spans="28:28">
      <c r="AB685" s="104"/>
    </row>
    <row r="686" spans="28:28">
      <c r="AB686" s="104"/>
    </row>
    <row r="687" spans="28:28">
      <c r="AB687" s="104"/>
    </row>
    <row r="688" spans="28:28">
      <c r="AB688" s="104"/>
    </row>
    <row r="689" spans="28:28">
      <c r="AB689" s="104"/>
    </row>
    <row r="690" spans="28:28">
      <c r="AB690" s="104"/>
    </row>
    <row r="691" spans="28:28">
      <c r="AB691" s="104"/>
    </row>
    <row r="692" spans="28:28">
      <c r="AB692" s="104"/>
    </row>
    <row r="693" spans="28:28">
      <c r="AB693" s="104"/>
    </row>
    <row r="694" spans="28:28">
      <c r="AB694" s="104"/>
    </row>
    <row r="695" spans="28:28">
      <c r="AB695" s="104"/>
    </row>
    <row r="696" spans="28:28">
      <c r="AB696" s="104"/>
    </row>
    <row r="697" spans="28:28">
      <c r="AB697" s="104"/>
    </row>
    <row r="698" spans="28:28">
      <c r="AB698" s="104"/>
    </row>
    <row r="699" spans="28:28">
      <c r="AB699" s="104"/>
    </row>
    <row r="700" spans="28:28">
      <c r="AB700" s="104"/>
    </row>
    <row r="701" spans="28:28">
      <c r="AB701" s="104"/>
    </row>
    <row r="702" spans="28:28">
      <c r="AB702" s="104"/>
    </row>
    <row r="703" spans="28:28">
      <c r="AB703" s="104"/>
    </row>
    <row r="704" spans="28:28">
      <c r="AB704" s="104"/>
    </row>
    <row r="705" spans="28:28">
      <c r="AB705" s="104"/>
    </row>
    <row r="706" spans="28:28">
      <c r="AB706" s="104"/>
    </row>
    <row r="707" spans="28:28">
      <c r="AB707" s="104"/>
    </row>
    <row r="708" spans="28:28">
      <c r="AB708" s="104"/>
    </row>
    <row r="709" spans="28:28">
      <c r="AB709" s="104"/>
    </row>
    <row r="710" spans="28:28">
      <c r="AB710" s="104"/>
    </row>
    <row r="711" spans="28:28">
      <c r="AB711" s="104"/>
    </row>
    <row r="712" spans="28:28">
      <c r="AB712" s="104"/>
    </row>
    <row r="713" spans="28:28">
      <c r="AB713" s="104"/>
    </row>
    <row r="714" spans="28:28">
      <c r="AB714" s="104"/>
    </row>
    <row r="715" spans="28:28">
      <c r="AB715" s="104"/>
    </row>
    <row r="716" spans="28:28">
      <c r="AB716" s="104"/>
    </row>
    <row r="717" spans="28:28">
      <c r="AB717" s="104"/>
    </row>
    <row r="718" spans="28:28">
      <c r="AB718" s="104"/>
    </row>
    <row r="719" spans="28:28">
      <c r="AB719" s="104"/>
    </row>
    <row r="720" spans="28:28">
      <c r="AB720" s="104"/>
    </row>
    <row r="721" spans="28:28">
      <c r="AB721" s="104"/>
    </row>
    <row r="722" spans="28:28">
      <c r="AB722" s="104"/>
    </row>
    <row r="723" spans="28:28">
      <c r="AB723" s="104"/>
    </row>
    <row r="724" spans="28:28">
      <c r="AB724" s="104"/>
    </row>
    <row r="725" spans="28:28">
      <c r="AB725" s="104"/>
    </row>
    <row r="726" spans="28:28">
      <c r="AB726" s="104"/>
    </row>
    <row r="727" spans="28:28">
      <c r="AB727" s="104"/>
    </row>
    <row r="728" spans="28:28">
      <c r="AB728" s="104"/>
    </row>
    <row r="729" spans="28:28">
      <c r="AB729" s="104"/>
    </row>
    <row r="730" spans="28:28">
      <c r="AB730" s="104"/>
    </row>
    <row r="731" spans="28:28">
      <c r="AB731" s="104"/>
    </row>
    <row r="732" spans="28:28">
      <c r="AB732" s="104"/>
    </row>
    <row r="733" spans="28:28">
      <c r="AB733" s="104"/>
    </row>
    <row r="734" spans="28:28">
      <c r="AB734" s="104"/>
    </row>
    <row r="735" spans="28:28">
      <c r="AB735" s="104"/>
    </row>
    <row r="736" spans="28:28">
      <c r="AB736" s="104"/>
    </row>
    <row r="737" spans="28:28">
      <c r="AB737" s="104"/>
    </row>
    <row r="738" spans="28:28">
      <c r="AB738" s="104"/>
    </row>
    <row r="739" spans="28:28">
      <c r="AB739" s="104"/>
    </row>
    <row r="740" spans="28:28">
      <c r="AB740" s="104"/>
    </row>
    <row r="741" spans="28:28">
      <c r="AB741" s="104"/>
    </row>
    <row r="742" spans="28:28">
      <c r="AB742" s="104"/>
    </row>
    <row r="743" spans="28:28">
      <c r="AB743" s="104"/>
    </row>
    <row r="744" spans="28:28">
      <c r="AB744" s="104"/>
    </row>
    <row r="745" spans="28:28">
      <c r="AB745" s="104"/>
    </row>
    <row r="746" spans="28:28">
      <c r="AB746" s="104"/>
    </row>
    <row r="747" spans="28:28">
      <c r="AB747" s="104"/>
    </row>
    <row r="748" spans="28:28">
      <c r="AB748" s="104"/>
    </row>
    <row r="749" spans="28:28">
      <c r="AB749" s="104"/>
    </row>
    <row r="750" spans="28:28">
      <c r="AB750" s="104"/>
    </row>
    <row r="751" spans="28:28">
      <c r="AB751" s="104"/>
    </row>
    <row r="752" spans="28:28">
      <c r="AB752" s="104"/>
    </row>
    <row r="753" spans="28:28">
      <c r="AB753" s="104"/>
    </row>
    <row r="754" spans="28:28">
      <c r="AB754" s="104"/>
    </row>
    <row r="755" spans="28:28">
      <c r="AB755" s="104"/>
    </row>
    <row r="756" spans="28:28">
      <c r="AB756" s="104"/>
    </row>
    <row r="757" spans="28:28">
      <c r="AB757" s="104"/>
    </row>
    <row r="758" spans="28:28">
      <c r="AB758" s="104"/>
    </row>
    <row r="759" spans="28:28">
      <c r="AB759" s="104"/>
    </row>
    <row r="760" spans="28:28">
      <c r="AB760" s="104"/>
    </row>
    <row r="761" spans="28:28">
      <c r="AB761" s="104"/>
    </row>
    <row r="762" spans="28:28">
      <c r="AB762" s="104"/>
    </row>
    <row r="763" spans="28:28">
      <c r="AB763" s="104"/>
    </row>
    <row r="764" spans="28:28">
      <c r="AB764" s="104"/>
    </row>
    <row r="765" spans="28:28">
      <c r="AB765" s="104"/>
    </row>
    <row r="766" spans="28:28">
      <c r="AB766" s="104"/>
    </row>
    <row r="767" spans="28:28">
      <c r="AB767" s="104"/>
    </row>
    <row r="768" spans="28:28">
      <c r="AB768" s="104"/>
    </row>
    <row r="769" spans="28:28">
      <c r="AB769" s="104"/>
    </row>
    <row r="770" spans="28:28">
      <c r="AB770" s="104"/>
    </row>
    <row r="771" spans="28:28">
      <c r="AB771" s="104"/>
    </row>
    <row r="772" spans="28:28">
      <c r="AB772" s="104"/>
    </row>
    <row r="773" spans="28:28">
      <c r="AB773" s="104"/>
    </row>
    <row r="774" spans="28:28">
      <c r="AB774" s="104"/>
    </row>
    <row r="775" spans="28:28">
      <c r="AB775" s="104"/>
    </row>
    <row r="776" spans="28:28">
      <c r="AB776" s="104"/>
    </row>
    <row r="777" spans="28:28">
      <c r="AB777" s="104"/>
    </row>
    <row r="778" spans="28:28">
      <c r="AB778" s="104"/>
    </row>
    <row r="779" spans="28:28">
      <c r="AB779" s="104"/>
    </row>
    <row r="780" spans="28:28">
      <c r="AB780" s="104"/>
    </row>
    <row r="781" spans="28:28">
      <c r="AB781" s="104"/>
    </row>
    <row r="782" spans="28:28">
      <c r="AB782" s="104"/>
    </row>
    <row r="783" spans="28:28">
      <c r="AB783" s="104"/>
    </row>
    <row r="784" spans="28:28">
      <c r="AB784" s="104"/>
    </row>
    <row r="785" spans="28:28">
      <c r="AB785" s="104"/>
    </row>
    <row r="786" spans="28:28">
      <c r="AB786" s="104"/>
    </row>
    <row r="787" spans="28:28">
      <c r="AB787" s="104"/>
    </row>
    <row r="788" spans="28:28">
      <c r="AB788" s="104"/>
    </row>
    <row r="789" spans="28:28">
      <c r="AB789" s="104"/>
    </row>
    <row r="790" spans="28:28">
      <c r="AB790" s="104"/>
    </row>
    <row r="791" spans="28:28">
      <c r="AB791" s="104"/>
    </row>
    <row r="792" spans="28:28">
      <c r="AB792" s="104"/>
    </row>
    <row r="793" spans="28:28">
      <c r="AB793" s="104"/>
    </row>
    <row r="794" spans="28:28">
      <c r="AB794" s="104"/>
    </row>
    <row r="795" spans="28:28">
      <c r="AB795" s="104"/>
    </row>
    <row r="796" spans="28:28">
      <c r="AB796" s="104"/>
    </row>
    <row r="797" spans="28:28">
      <c r="AB797" s="104"/>
    </row>
    <row r="798" spans="28:28">
      <c r="AB798" s="104"/>
    </row>
    <row r="799" spans="28:28">
      <c r="AB799" s="104"/>
    </row>
    <row r="800" spans="28:28">
      <c r="AB800" s="104"/>
    </row>
    <row r="801" spans="28:28">
      <c r="AB801" s="104"/>
    </row>
    <row r="802" spans="28:28">
      <c r="AB802" s="104"/>
    </row>
    <row r="803" spans="28:28">
      <c r="AB803" s="104"/>
    </row>
    <row r="804" spans="28:28">
      <c r="AB804" s="104"/>
    </row>
    <row r="805" spans="28:28">
      <c r="AB805" s="104"/>
    </row>
    <row r="806" spans="28:28">
      <c r="AB806" s="104"/>
    </row>
    <row r="807" spans="28:28">
      <c r="AB807" s="104"/>
    </row>
    <row r="808" spans="28:28">
      <c r="AB808" s="104"/>
    </row>
    <row r="809" spans="28:28">
      <c r="AB809" s="104"/>
    </row>
    <row r="810" spans="28:28">
      <c r="AB810" s="104"/>
    </row>
    <row r="811" spans="28:28">
      <c r="AB811" s="104"/>
    </row>
    <row r="812" spans="28:28">
      <c r="AB812" s="104"/>
    </row>
    <row r="813" spans="28:28">
      <c r="AB813" s="104"/>
    </row>
    <row r="814" spans="28:28">
      <c r="AB814" s="104"/>
    </row>
    <row r="815" spans="28:28">
      <c r="AB815" s="104"/>
    </row>
    <row r="816" spans="28:28">
      <c r="AB816" s="104"/>
    </row>
    <row r="817" spans="28:28">
      <c r="AB817" s="104"/>
    </row>
    <row r="818" spans="28:28">
      <c r="AB818" s="104"/>
    </row>
    <row r="819" spans="28:28">
      <c r="AB819" s="104"/>
    </row>
    <row r="820" spans="28:28">
      <c r="AB820" s="104"/>
    </row>
    <row r="821" spans="28:28">
      <c r="AB821" s="104"/>
    </row>
    <row r="822" spans="28:28">
      <c r="AB822" s="104"/>
    </row>
    <row r="823" spans="28:28">
      <c r="AB823" s="104"/>
    </row>
    <row r="824" spans="28:28">
      <c r="AB824" s="104"/>
    </row>
    <row r="825" spans="28:28">
      <c r="AB825" s="104"/>
    </row>
    <row r="826" spans="28:28">
      <c r="AB826" s="104"/>
    </row>
    <row r="827" spans="28:28">
      <c r="AB827" s="104"/>
    </row>
    <row r="828" spans="28:28">
      <c r="AB828" s="104"/>
    </row>
    <row r="829" spans="28:28">
      <c r="AB829" s="104"/>
    </row>
    <row r="830" spans="28:28">
      <c r="AB830" s="104"/>
    </row>
    <row r="831" spans="28:28">
      <c r="AB831" s="104"/>
    </row>
    <row r="832" spans="28:28">
      <c r="AB832" s="104"/>
    </row>
    <row r="833" spans="28:28">
      <c r="AB833" s="104"/>
    </row>
    <row r="834" spans="28:28">
      <c r="AB834" s="104"/>
    </row>
    <row r="835" spans="28:28">
      <c r="AB835" s="104"/>
    </row>
    <row r="836" spans="28:28">
      <c r="AB836" s="104"/>
    </row>
    <row r="837" spans="28:28">
      <c r="AB837" s="104"/>
    </row>
    <row r="838" spans="28:28">
      <c r="AB838" s="104"/>
    </row>
    <row r="839" spans="28:28">
      <c r="AB839" s="104"/>
    </row>
    <row r="840" spans="28:28">
      <c r="AB840" s="104"/>
    </row>
    <row r="841" spans="28:28">
      <c r="AB841" s="104"/>
    </row>
    <row r="842" spans="28:28">
      <c r="AB842" s="104"/>
    </row>
    <row r="843" spans="28:28">
      <c r="AB843" s="104"/>
    </row>
    <row r="844" spans="28:28">
      <c r="AB844" s="104"/>
    </row>
    <row r="845" spans="28:28">
      <c r="AB845" s="104"/>
    </row>
    <row r="846" spans="28:28">
      <c r="AB846" s="104"/>
    </row>
    <row r="847" spans="28:28">
      <c r="AB847" s="104"/>
    </row>
    <row r="848" spans="28:28">
      <c r="AB848" s="104"/>
    </row>
    <row r="849" spans="28:28">
      <c r="AB849" s="104"/>
    </row>
    <row r="850" spans="28:28">
      <c r="AB850" s="104"/>
    </row>
    <row r="851" spans="28:28">
      <c r="AB851" s="104"/>
    </row>
    <row r="852" spans="28:28">
      <c r="AB852" s="104"/>
    </row>
    <row r="853" spans="28:28">
      <c r="AB853" s="104"/>
    </row>
    <row r="854" spans="28:28">
      <c r="AB854" s="104"/>
    </row>
    <row r="855" spans="28:28">
      <c r="AB855" s="104"/>
    </row>
    <row r="856" spans="28:28">
      <c r="AB856" s="104"/>
    </row>
    <row r="857" spans="28:28">
      <c r="AB857" s="104"/>
    </row>
    <row r="858" spans="28:28">
      <c r="AB858" s="104"/>
    </row>
    <row r="859" spans="28:28">
      <c r="AB859" s="104"/>
    </row>
    <row r="860" spans="28:28">
      <c r="AB860" s="104"/>
    </row>
    <row r="861" spans="28:28">
      <c r="AB861" s="104"/>
    </row>
    <row r="862" spans="28:28">
      <c r="AB862" s="104"/>
    </row>
    <row r="863" spans="28:28">
      <c r="AB863" s="104"/>
    </row>
    <row r="864" spans="28:28">
      <c r="AB864" s="104"/>
    </row>
    <row r="865" spans="28:28">
      <c r="AB865" s="104"/>
    </row>
    <row r="866" spans="28:28">
      <c r="AB866" s="104"/>
    </row>
    <row r="867" spans="28:28">
      <c r="AB867" s="104"/>
    </row>
    <row r="868" spans="28:28">
      <c r="AB868" s="104"/>
    </row>
    <row r="869" spans="28:28">
      <c r="AB869" s="104"/>
    </row>
    <row r="870" spans="28:28">
      <c r="AB870" s="104"/>
    </row>
    <row r="871" spans="28:28">
      <c r="AB871" s="104"/>
    </row>
    <row r="872" spans="28:28">
      <c r="AB872" s="104"/>
    </row>
    <row r="873" spans="28:28">
      <c r="AB873" s="104"/>
    </row>
    <row r="874" spans="28:28">
      <c r="AB874" s="104"/>
    </row>
    <row r="875" spans="28:28">
      <c r="AB875" s="104"/>
    </row>
    <row r="876" spans="28:28">
      <c r="AB876" s="104"/>
    </row>
    <row r="877" spans="28:28">
      <c r="AB877" s="104"/>
    </row>
    <row r="878" spans="28:28">
      <c r="AB878" s="104"/>
    </row>
    <row r="879" spans="28:28">
      <c r="AB879" s="104"/>
    </row>
    <row r="880" spans="28:28">
      <c r="AB880" s="104"/>
    </row>
    <row r="881" spans="28:28">
      <c r="AB881" s="104"/>
    </row>
    <row r="882" spans="28:28">
      <c r="AB882" s="104"/>
    </row>
    <row r="883" spans="28:28">
      <c r="AB883" s="104"/>
    </row>
    <row r="884" spans="28:28">
      <c r="AB884" s="104"/>
    </row>
    <row r="885" spans="28:28">
      <c r="AB885" s="104"/>
    </row>
    <row r="886" spans="28:28">
      <c r="AB886" s="104"/>
    </row>
    <row r="887" spans="28:28">
      <c r="AB887" s="104"/>
    </row>
    <row r="888" spans="28:28">
      <c r="AB888" s="104"/>
    </row>
    <row r="889" spans="28:28">
      <c r="AB889" s="104"/>
    </row>
    <row r="890" spans="28:28">
      <c r="AB890" s="104"/>
    </row>
    <row r="891" spans="28:28">
      <c r="AB891" s="104"/>
    </row>
    <row r="892" spans="28:28">
      <c r="AB892" s="104"/>
    </row>
    <row r="893" spans="28:28">
      <c r="AB893" s="104"/>
    </row>
    <row r="894" spans="28:28">
      <c r="AB894" s="104"/>
    </row>
    <row r="895" spans="28:28">
      <c r="AB895" s="104"/>
    </row>
    <row r="896" spans="28:28">
      <c r="AB896" s="104"/>
    </row>
    <row r="897" spans="28:28">
      <c r="AB897" s="104"/>
    </row>
    <row r="898" spans="28:28">
      <c r="AB898" s="104"/>
    </row>
    <row r="899" spans="28:28">
      <c r="AB899" s="104"/>
    </row>
    <row r="900" spans="28:28">
      <c r="AB900" s="104"/>
    </row>
    <row r="901" spans="28:28">
      <c r="AB901" s="104"/>
    </row>
    <row r="902" spans="28:28">
      <c r="AB902" s="104"/>
    </row>
    <row r="903" spans="28:28">
      <c r="AB903" s="104"/>
    </row>
    <row r="904" spans="28:28">
      <c r="AB904" s="104"/>
    </row>
    <row r="905" spans="28:28">
      <c r="AB905" s="104"/>
    </row>
    <row r="906" spans="28:28">
      <c r="AB906" s="104"/>
    </row>
    <row r="907" spans="28:28">
      <c r="AB907" s="104"/>
    </row>
    <row r="908" spans="28:28">
      <c r="AB908" s="104"/>
    </row>
    <row r="909" spans="28:28">
      <c r="AB909" s="104"/>
    </row>
    <row r="910" spans="28:28">
      <c r="AB910" s="104"/>
    </row>
    <row r="911" spans="28:28">
      <c r="AB911" s="104"/>
    </row>
    <row r="912" spans="28:28">
      <c r="AB912" s="104"/>
    </row>
    <row r="913" spans="28:28">
      <c r="AB913" s="104"/>
    </row>
    <row r="914" spans="28:28">
      <c r="AB914" s="104"/>
    </row>
    <row r="915" spans="28:28">
      <c r="AB915" s="104"/>
    </row>
    <row r="916" spans="28:28">
      <c r="AB916" s="104"/>
    </row>
    <row r="917" spans="28:28">
      <c r="AB917" s="104"/>
    </row>
    <row r="918" spans="28:28">
      <c r="AB918" s="104"/>
    </row>
    <row r="919" spans="28:28">
      <c r="AB919" s="104"/>
    </row>
    <row r="920" spans="28:28">
      <c r="AB920" s="104"/>
    </row>
    <row r="921" spans="28:28">
      <c r="AB921" s="104"/>
    </row>
    <row r="922" spans="28:28">
      <c r="AB922" s="104"/>
    </row>
    <row r="923" spans="28:28">
      <c r="AB923" s="104"/>
    </row>
    <row r="924" spans="28:28">
      <c r="AB924" s="104"/>
    </row>
    <row r="925" spans="28:28">
      <c r="AB925" s="104"/>
    </row>
    <row r="926" spans="28:28">
      <c r="AB926" s="104"/>
    </row>
    <row r="927" spans="28:28">
      <c r="AB927" s="104"/>
    </row>
    <row r="928" spans="28:28">
      <c r="AB928" s="104"/>
    </row>
    <row r="929" spans="28:28">
      <c r="AB929" s="104"/>
    </row>
    <row r="930" spans="28:28">
      <c r="AB930" s="104"/>
    </row>
    <row r="931" spans="28:28">
      <c r="AB931" s="104"/>
    </row>
    <row r="932" spans="28:28">
      <c r="AB932" s="104"/>
    </row>
    <row r="933" spans="28:28">
      <c r="AB933" s="104"/>
    </row>
    <row r="934" spans="28:28">
      <c r="AB934" s="104"/>
    </row>
    <row r="935" spans="28:28">
      <c r="AB935" s="104"/>
    </row>
    <row r="936" spans="28:28">
      <c r="AB936" s="104"/>
    </row>
    <row r="937" spans="28:28">
      <c r="AB937" s="104"/>
    </row>
    <row r="938" spans="28:28">
      <c r="AB938" s="104"/>
    </row>
    <row r="939" spans="28:28">
      <c r="AB939" s="104"/>
    </row>
    <row r="940" spans="28:28">
      <c r="AB940" s="104"/>
    </row>
    <row r="941" spans="28:28">
      <c r="AB941" s="104"/>
    </row>
    <row r="942" spans="28:28">
      <c r="AB942" s="104"/>
    </row>
    <row r="943" spans="28:28">
      <c r="AB943" s="104"/>
    </row>
    <row r="944" spans="28:28">
      <c r="AB944" s="104"/>
    </row>
    <row r="945" spans="28:28">
      <c r="AB945" s="104"/>
    </row>
    <row r="946" spans="28:28">
      <c r="AB946" s="104"/>
    </row>
    <row r="947" spans="28:28">
      <c r="AB947" s="104"/>
    </row>
    <row r="948" spans="28:28">
      <c r="AB948" s="104"/>
    </row>
    <row r="949" spans="28:28">
      <c r="AB949" s="104"/>
    </row>
    <row r="950" spans="28:28">
      <c r="AB950" s="104"/>
    </row>
    <row r="951" spans="28:28">
      <c r="AB951" s="104"/>
    </row>
    <row r="952" spans="28:28">
      <c r="AB952" s="104"/>
    </row>
    <row r="953" spans="28:28">
      <c r="AB953" s="104"/>
    </row>
    <row r="954" spans="28:28">
      <c r="AB954" s="104"/>
    </row>
    <row r="955" spans="28:28">
      <c r="AB955" s="104"/>
    </row>
    <row r="956" spans="28:28">
      <c r="AB956" s="104"/>
    </row>
    <row r="957" spans="28:28">
      <c r="AB957" s="104"/>
    </row>
    <row r="958" spans="28:28">
      <c r="AB958" s="104"/>
    </row>
    <row r="959" spans="28:28">
      <c r="AB959" s="104"/>
    </row>
    <row r="960" spans="28:28">
      <c r="AB960" s="104"/>
    </row>
    <row r="961" spans="28:28">
      <c r="AB961" s="104"/>
    </row>
    <row r="962" spans="28:28">
      <c r="AB962" s="104"/>
    </row>
    <row r="963" spans="28:28">
      <c r="AB963" s="104"/>
    </row>
    <row r="964" spans="28:28">
      <c r="AB964" s="104"/>
    </row>
    <row r="965" spans="28:28">
      <c r="AB965" s="104"/>
    </row>
    <row r="966" spans="28:28">
      <c r="AB966" s="104"/>
    </row>
    <row r="967" spans="28:28">
      <c r="AB967" s="104"/>
    </row>
    <row r="968" spans="28:28">
      <c r="AB968" s="104"/>
    </row>
    <row r="969" spans="28:28">
      <c r="AB969" s="104"/>
    </row>
    <row r="970" spans="28:28">
      <c r="AB970" s="104"/>
    </row>
    <row r="971" spans="28:28">
      <c r="AB971" s="104"/>
    </row>
    <row r="972" spans="28:28">
      <c r="AB972" s="104"/>
    </row>
    <row r="973" spans="28:28">
      <c r="AB973" s="104"/>
    </row>
    <row r="974" spans="28:28">
      <c r="AB974" s="104"/>
    </row>
    <row r="975" spans="28:28">
      <c r="AB975" s="104"/>
    </row>
    <row r="976" spans="28:28">
      <c r="AB976" s="104"/>
    </row>
    <row r="977" spans="28:28">
      <c r="AB977" s="104"/>
    </row>
    <row r="978" spans="28:28">
      <c r="AB978" s="104"/>
    </row>
    <row r="979" spans="28:28">
      <c r="AB979" s="104"/>
    </row>
    <row r="980" spans="28:28">
      <c r="AB980" s="104"/>
    </row>
    <row r="981" spans="28:28">
      <c r="AB981" s="104"/>
    </row>
    <row r="982" spans="28:28">
      <c r="AB982" s="104"/>
    </row>
    <row r="983" spans="28:28">
      <c r="AB983" s="104"/>
    </row>
    <row r="984" spans="28:28">
      <c r="AB984" s="104"/>
    </row>
    <row r="985" spans="28:28">
      <c r="AB985" s="104"/>
    </row>
    <row r="986" spans="28:28">
      <c r="AB986" s="104"/>
    </row>
    <row r="987" spans="28:28">
      <c r="AB987" s="104"/>
    </row>
    <row r="988" spans="28:28">
      <c r="AB988" s="104"/>
    </row>
    <row r="989" spans="28:28">
      <c r="AB989" s="104"/>
    </row>
  </sheetData>
  <pageMargins left="0.75000000000000011" right="0.75000000000000011" top="1" bottom="1" header="0.49" footer="0.49"/>
  <pageSetup paperSize="5" orientation="landscape"/>
  <headerFooter>
    <oddFooter>&amp;C&amp;K000000Budget et indicateurs de performance (430-763-Me)</oddFoot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B1:N121"/>
  <sheetViews>
    <sheetView zoomScale="150" zoomScaleNormal="150" zoomScalePageLayoutView="150" workbookViewId="0">
      <selection activeCell="I13" sqref="I13"/>
    </sheetView>
  </sheetViews>
  <sheetFormatPr baseColWidth="10" defaultRowHeight="15" x14ac:dyDescent="0"/>
  <cols>
    <col min="1" max="1" width="4.33203125" customWidth="1"/>
    <col min="7" max="7" width="17.6640625" customWidth="1"/>
    <col min="8" max="8" width="3" customWidth="1"/>
    <col min="9" max="9" width="16.5" bestFit="1" customWidth="1"/>
    <col min="10" max="10" width="2.5" customWidth="1"/>
    <col min="11" max="11" width="16.5" bestFit="1" customWidth="1"/>
    <col min="12" max="12" width="5" customWidth="1"/>
    <col min="13" max="13" width="3.5" customWidth="1"/>
    <col min="14" max="14" width="12.1640625" bestFit="1" customWidth="1"/>
  </cols>
  <sheetData>
    <row r="1" spans="2:12" ht="16" thickBot="1"/>
    <row r="2" spans="2:12" ht="17" thickTop="1" thickBot="1">
      <c r="B2" s="163"/>
      <c r="C2" s="164"/>
      <c r="D2" s="164"/>
      <c r="E2" s="164"/>
      <c r="F2" s="164"/>
      <c r="G2" s="164"/>
      <c r="H2" s="164"/>
      <c r="I2" s="164"/>
      <c r="J2" s="164"/>
      <c r="K2" s="164"/>
      <c r="L2" s="165"/>
    </row>
    <row r="3" spans="2:12" ht="16" thickTop="1">
      <c r="B3" s="166"/>
      <c r="C3" s="261" t="str">
        <f>+'Bilan_d''ouverture'!C3:G3</f>
        <v>Chez CL3 inc.</v>
      </c>
      <c r="D3" s="262"/>
      <c r="E3" s="262"/>
      <c r="F3" s="262"/>
      <c r="G3" s="263"/>
      <c r="H3" s="167"/>
      <c r="I3" s="264" t="s">
        <v>169</v>
      </c>
      <c r="J3" s="265"/>
      <c r="K3" s="266"/>
      <c r="L3" s="189"/>
    </row>
    <row r="4" spans="2:12" ht="16" thickBot="1">
      <c r="B4" s="166"/>
      <c r="C4" s="270" t="s">
        <v>189</v>
      </c>
      <c r="D4" s="271"/>
      <c r="E4" s="271"/>
      <c r="F4" s="271"/>
      <c r="G4" s="272"/>
      <c r="H4" s="167"/>
      <c r="I4" s="267"/>
      <c r="J4" s="268"/>
      <c r="K4" s="269"/>
      <c r="L4" s="189"/>
    </row>
    <row r="5" spans="2:12" ht="17" thickTop="1" thickBot="1">
      <c r="B5" s="166"/>
      <c r="C5" s="273" t="s">
        <v>190</v>
      </c>
      <c r="D5" s="274"/>
      <c r="E5" s="274"/>
      <c r="F5" s="274"/>
      <c r="G5" s="275"/>
      <c r="H5" s="167"/>
      <c r="I5" s="231"/>
      <c r="J5" s="232"/>
      <c r="K5" s="233"/>
      <c r="L5" s="189"/>
    </row>
    <row r="6" spans="2:12" ht="20" thickTop="1" thickBot="1">
      <c r="B6" s="166"/>
      <c r="C6" s="168"/>
      <c r="D6" s="168"/>
      <c r="E6" s="168"/>
      <c r="F6" s="168"/>
      <c r="G6" s="168"/>
      <c r="H6" s="169"/>
      <c r="I6" s="93" t="s">
        <v>57</v>
      </c>
      <c r="J6" s="94"/>
      <c r="K6" s="95" t="s">
        <v>58</v>
      </c>
      <c r="L6" s="189"/>
    </row>
    <row r="7" spans="2:12" ht="20" thickTop="1" thickBot="1">
      <c r="B7" s="170"/>
      <c r="C7" s="255" t="s">
        <v>59</v>
      </c>
      <c r="D7" s="256"/>
      <c r="E7" s="256"/>
      <c r="F7" s="256"/>
      <c r="G7" s="257"/>
      <c r="H7" s="171"/>
      <c r="I7" s="228"/>
      <c r="J7" s="229"/>
      <c r="K7" s="230"/>
      <c r="L7" s="189"/>
    </row>
    <row r="8" spans="2:12" ht="19" thickTop="1">
      <c r="B8" s="170"/>
      <c r="C8" s="172"/>
      <c r="D8" s="173"/>
      <c r="E8" s="173"/>
      <c r="F8" s="173"/>
      <c r="G8" s="173"/>
      <c r="H8" s="174"/>
      <c r="I8" s="97"/>
      <c r="J8" s="98"/>
      <c r="K8" s="99"/>
      <c r="L8" s="189"/>
    </row>
    <row r="9" spans="2:12">
      <c r="B9" s="170">
        <v>1100</v>
      </c>
      <c r="C9" s="175" t="s">
        <v>60</v>
      </c>
      <c r="D9" s="176"/>
      <c r="E9" s="177"/>
      <c r="F9" s="177"/>
      <c r="G9" s="177"/>
      <c r="H9" s="171"/>
      <c r="I9" s="97"/>
      <c r="J9" s="98" t="s">
        <v>61</v>
      </c>
      <c r="K9" s="99"/>
      <c r="L9" s="189"/>
    </row>
    <row r="10" spans="2:12">
      <c r="B10" s="170">
        <v>1101</v>
      </c>
      <c r="C10" s="178" t="s">
        <v>120</v>
      </c>
      <c r="D10" s="176"/>
      <c r="E10" s="177"/>
      <c r="F10" s="177"/>
      <c r="G10" s="177"/>
      <c r="H10" s="171"/>
      <c r="I10" s="97">
        <v>500</v>
      </c>
      <c r="J10" s="98"/>
      <c r="K10" s="99"/>
      <c r="L10" s="189"/>
    </row>
    <row r="11" spans="2:12">
      <c r="B11" s="170">
        <v>1102</v>
      </c>
      <c r="C11" s="178" t="s">
        <v>62</v>
      </c>
      <c r="D11" s="177"/>
      <c r="E11" s="177"/>
      <c r="F11" s="177"/>
      <c r="G11" s="177"/>
      <c r="H11" s="171"/>
      <c r="I11" s="97">
        <v>60000</v>
      </c>
      <c r="J11" s="98"/>
      <c r="K11" s="99">
        <v>0</v>
      </c>
      <c r="L11" s="189"/>
    </row>
    <row r="12" spans="2:12">
      <c r="B12" s="170">
        <v>1103</v>
      </c>
      <c r="C12" s="178" t="s">
        <v>63</v>
      </c>
      <c r="D12" s="177"/>
      <c r="E12" s="177"/>
      <c r="F12" s="177"/>
      <c r="G12" s="177"/>
      <c r="H12" s="171"/>
      <c r="I12" s="97">
        <f>+(390800-32000)</f>
        <v>358800</v>
      </c>
      <c r="J12" s="98"/>
      <c r="K12" s="99">
        <v>0</v>
      </c>
      <c r="L12" s="189"/>
    </row>
    <row r="13" spans="2:12">
      <c r="B13" s="170" t="s">
        <v>8</v>
      </c>
      <c r="C13" s="177" t="s">
        <v>8</v>
      </c>
      <c r="D13" s="177"/>
      <c r="E13" s="177"/>
      <c r="F13" s="177"/>
      <c r="G13" s="177"/>
      <c r="H13" s="171"/>
      <c r="I13" s="97" t="s">
        <v>8</v>
      </c>
      <c r="J13" s="98"/>
      <c r="K13" s="99" t="s">
        <v>8</v>
      </c>
      <c r="L13" s="189"/>
    </row>
    <row r="14" spans="2:12">
      <c r="B14" s="170">
        <v>1200</v>
      </c>
      <c r="C14" s="175" t="s">
        <v>186</v>
      </c>
      <c r="D14" s="176"/>
      <c r="E14" s="177"/>
      <c r="F14" s="177"/>
      <c r="G14" s="177"/>
      <c r="H14" s="171"/>
      <c r="I14" s="97"/>
      <c r="J14" s="98"/>
      <c r="K14" s="99"/>
      <c r="L14" s="189"/>
    </row>
    <row r="15" spans="2:12">
      <c r="B15" s="170">
        <v>1210</v>
      </c>
      <c r="C15" s="178" t="s">
        <v>64</v>
      </c>
      <c r="D15" s="177"/>
      <c r="E15" s="177"/>
      <c r="F15" s="177"/>
      <c r="G15" s="177"/>
      <c r="H15" s="171"/>
      <c r="I15" s="97">
        <v>30000</v>
      </c>
      <c r="J15" s="98"/>
      <c r="K15" s="99">
        <v>0</v>
      </c>
      <c r="L15" s="189"/>
    </row>
    <row r="16" spans="2:12">
      <c r="B16" s="170">
        <v>1220</v>
      </c>
      <c r="C16" s="178" t="s">
        <v>65</v>
      </c>
      <c r="D16" s="177"/>
      <c r="E16" s="177"/>
      <c r="F16" s="177"/>
      <c r="G16" s="177"/>
      <c r="H16" s="171"/>
      <c r="I16" s="97">
        <v>2000</v>
      </c>
      <c r="J16" s="98"/>
      <c r="K16" s="99">
        <v>0</v>
      </c>
      <c r="L16" s="189"/>
    </row>
    <row r="17" spans="2:14">
      <c r="B17" s="170">
        <v>1230</v>
      </c>
      <c r="C17" s="178" t="s">
        <v>66</v>
      </c>
      <c r="D17" s="177"/>
      <c r="E17" s="177"/>
      <c r="F17" s="177"/>
      <c r="G17" s="177"/>
      <c r="H17" s="171"/>
      <c r="I17" s="97">
        <v>0</v>
      </c>
      <c r="J17" s="98"/>
      <c r="K17" s="99">
        <v>0</v>
      </c>
      <c r="L17" s="189"/>
    </row>
    <row r="18" spans="2:14">
      <c r="B18" s="170">
        <v>1240</v>
      </c>
      <c r="C18" s="178" t="s">
        <v>67</v>
      </c>
      <c r="D18" s="177"/>
      <c r="E18" s="177"/>
      <c r="F18" s="177"/>
      <c r="G18" s="177"/>
      <c r="H18" s="171"/>
      <c r="I18" s="97">
        <f>+'Bilan_d''ouverture'!I18</f>
        <v>0</v>
      </c>
      <c r="J18" s="98"/>
      <c r="K18" s="99">
        <v>0</v>
      </c>
      <c r="L18" s="189"/>
    </row>
    <row r="19" spans="2:14">
      <c r="B19" s="170">
        <v>1250</v>
      </c>
      <c r="C19" s="178" t="s">
        <v>68</v>
      </c>
      <c r="D19" s="177"/>
      <c r="E19" s="177"/>
      <c r="F19" s="177"/>
      <c r="G19" s="177"/>
      <c r="H19" s="171"/>
      <c r="I19" s="97">
        <f>+'Bilan_d''ouverture'!I19</f>
        <v>0</v>
      </c>
      <c r="J19" s="98"/>
      <c r="K19" s="99">
        <v>0</v>
      </c>
      <c r="L19" s="189"/>
    </row>
    <row r="20" spans="2:14">
      <c r="B20" s="170"/>
      <c r="C20" s="177"/>
      <c r="D20" s="177"/>
      <c r="E20" s="177"/>
      <c r="F20" s="177"/>
      <c r="G20" s="177"/>
      <c r="H20" s="171"/>
      <c r="I20" s="97" t="s">
        <v>8</v>
      </c>
      <c r="J20" s="98"/>
      <c r="K20" s="99" t="s">
        <v>8</v>
      </c>
      <c r="L20" s="189"/>
    </row>
    <row r="21" spans="2:14">
      <c r="B21" s="170">
        <v>1300</v>
      </c>
      <c r="C21" s="175" t="s">
        <v>69</v>
      </c>
      <c r="D21" s="176"/>
      <c r="E21" s="177"/>
      <c r="F21" s="177"/>
      <c r="G21" s="177"/>
      <c r="H21" s="171"/>
      <c r="I21" s="97" t="s">
        <v>8</v>
      </c>
      <c r="J21" s="98"/>
      <c r="K21" s="99" t="s">
        <v>8</v>
      </c>
      <c r="L21" s="189"/>
    </row>
    <row r="22" spans="2:14">
      <c r="B22" s="170">
        <v>1310</v>
      </c>
      <c r="C22" s="178" t="s">
        <v>70</v>
      </c>
      <c r="D22" s="177"/>
      <c r="E22" s="177"/>
      <c r="F22" s="177"/>
      <c r="G22" s="177"/>
      <c r="H22" s="171"/>
      <c r="I22" s="97">
        <v>15000</v>
      </c>
      <c r="J22" s="98"/>
      <c r="K22" s="99">
        <v>0</v>
      </c>
      <c r="L22" s="189"/>
    </row>
    <row r="23" spans="2:14">
      <c r="B23" s="170">
        <v>1320</v>
      </c>
      <c r="C23" s="178" t="s">
        <v>71</v>
      </c>
      <c r="D23" s="177"/>
      <c r="E23" s="177"/>
      <c r="F23" s="177"/>
      <c r="G23" s="177"/>
      <c r="H23" s="171"/>
      <c r="I23" s="97">
        <v>15000</v>
      </c>
      <c r="J23" s="98"/>
      <c r="K23" s="99">
        <v>0</v>
      </c>
      <c r="L23" s="189"/>
    </row>
    <row r="24" spans="2:14">
      <c r="B24" s="170">
        <v>1330</v>
      </c>
      <c r="C24" s="178" t="s">
        <v>72</v>
      </c>
      <c r="D24" s="177"/>
      <c r="E24" s="177"/>
      <c r="F24" s="177"/>
      <c r="G24" s="177"/>
      <c r="H24" s="171"/>
      <c r="I24" s="97">
        <v>15000</v>
      </c>
      <c r="J24" s="98"/>
      <c r="K24" s="99">
        <v>0</v>
      </c>
      <c r="L24" s="189"/>
    </row>
    <row r="25" spans="2:14">
      <c r="B25" s="170">
        <v>1340</v>
      </c>
      <c r="C25" s="178" t="s">
        <v>73</v>
      </c>
      <c r="D25" s="177"/>
      <c r="E25" s="177"/>
      <c r="F25" s="177"/>
      <c r="G25" s="177"/>
      <c r="H25" s="171"/>
      <c r="I25" s="97">
        <v>10000</v>
      </c>
      <c r="J25" s="98"/>
      <c r="K25" s="99">
        <v>0</v>
      </c>
      <c r="L25" s="189"/>
      <c r="N25" s="190">
        <f>+SUM(I22:I25)</f>
        <v>55000</v>
      </c>
    </row>
    <row r="26" spans="2:14">
      <c r="B26" s="170"/>
      <c r="C26" s="177"/>
      <c r="D26" s="177"/>
      <c r="E26" s="177"/>
      <c r="F26" s="177"/>
      <c r="G26" s="177"/>
      <c r="H26" s="171"/>
      <c r="I26" s="97" t="s">
        <v>8</v>
      </c>
      <c r="J26" s="98"/>
      <c r="K26" s="99" t="s">
        <v>8</v>
      </c>
      <c r="L26" s="189"/>
    </row>
    <row r="27" spans="2:14">
      <c r="B27" s="170">
        <v>1400</v>
      </c>
      <c r="C27" s="175" t="s">
        <v>175</v>
      </c>
      <c r="D27" s="176"/>
      <c r="E27" s="177"/>
      <c r="F27" s="177"/>
      <c r="G27" s="177"/>
      <c r="H27" s="171"/>
      <c r="I27" s="97" t="s">
        <v>8</v>
      </c>
      <c r="J27" s="98"/>
      <c r="K27" s="99" t="s">
        <v>8</v>
      </c>
      <c r="L27" s="189"/>
    </row>
    <row r="28" spans="2:14">
      <c r="B28" s="170">
        <v>1405</v>
      </c>
      <c r="C28" s="177" t="s">
        <v>176</v>
      </c>
      <c r="D28" s="177"/>
      <c r="E28" s="177"/>
      <c r="F28" s="177"/>
      <c r="G28" s="177"/>
      <c r="H28" s="171"/>
      <c r="I28" s="97">
        <v>10000</v>
      </c>
      <c r="J28" s="98"/>
      <c r="K28" s="99">
        <v>0</v>
      </c>
      <c r="L28" s="189"/>
    </row>
    <row r="29" spans="2:14">
      <c r="B29" s="170">
        <v>1421</v>
      </c>
      <c r="C29" s="177" t="s">
        <v>171</v>
      </c>
      <c r="D29" s="177"/>
      <c r="E29" s="177"/>
      <c r="F29" s="177"/>
      <c r="G29" s="177"/>
      <c r="H29" s="171"/>
      <c r="I29" s="97">
        <f>+'Bilan_d''ouverture'!I29</f>
        <v>5000</v>
      </c>
      <c r="J29" s="98"/>
      <c r="K29" s="99">
        <v>0</v>
      </c>
      <c r="L29" s="189"/>
    </row>
    <row r="30" spans="2:14">
      <c r="B30" s="170">
        <v>1422</v>
      </c>
      <c r="C30" s="177" t="s">
        <v>74</v>
      </c>
      <c r="D30" s="177"/>
      <c r="E30" s="177"/>
      <c r="F30" s="177"/>
      <c r="G30" s="177"/>
      <c r="H30" s="171"/>
      <c r="I30" s="97">
        <f>+'Bilan_d''ouverture'!I30</f>
        <v>5000</v>
      </c>
      <c r="J30" s="98"/>
      <c r="K30" s="99">
        <v>0</v>
      </c>
      <c r="L30" s="189"/>
    </row>
    <row r="31" spans="2:14">
      <c r="B31" s="170">
        <v>1430</v>
      </c>
      <c r="C31" s="177" t="s">
        <v>75</v>
      </c>
      <c r="D31" s="177"/>
      <c r="E31" s="177"/>
      <c r="F31" s="177"/>
      <c r="G31" s="177"/>
      <c r="H31" s="171"/>
      <c r="I31" s="97">
        <v>2000</v>
      </c>
      <c r="J31" s="98"/>
      <c r="K31" s="99">
        <v>0</v>
      </c>
      <c r="L31" s="189"/>
    </row>
    <row r="32" spans="2:14">
      <c r="B32" s="170">
        <v>1440</v>
      </c>
      <c r="C32" s="177" t="s">
        <v>76</v>
      </c>
      <c r="D32" s="177"/>
      <c r="E32" s="177"/>
      <c r="F32" s="177"/>
      <c r="G32" s="177"/>
      <c r="H32" s="171"/>
      <c r="I32" s="97">
        <f>+'Bilan_d''ouverture'!I32</f>
        <v>1000</v>
      </c>
      <c r="J32" s="98"/>
      <c r="K32" s="99">
        <v>0</v>
      </c>
      <c r="L32" s="189"/>
    </row>
    <row r="33" spans="2:12">
      <c r="B33" s="170"/>
      <c r="C33" s="177"/>
      <c r="D33" s="177"/>
      <c r="E33" s="177"/>
      <c r="F33" s="177"/>
      <c r="G33" s="177"/>
      <c r="H33" s="171"/>
      <c r="I33" s="97"/>
      <c r="J33" s="98"/>
      <c r="K33" s="99"/>
      <c r="L33" s="189"/>
    </row>
    <row r="34" spans="2:12" ht="18">
      <c r="B34" s="170"/>
      <c r="C34" s="177" t="s">
        <v>177</v>
      </c>
      <c r="D34" s="177"/>
      <c r="E34" s="177"/>
      <c r="F34" s="177"/>
      <c r="G34" s="177"/>
      <c r="H34" s="171"/>
      <c r="I34" s="197">
        <f>+SUM(I9:I32)</f>
        <v>529300</v>
      </c>
      <c r="J34" s="98"/>
      <c r="K34" s="99"/>
      <c r="L34" s="189"/>
    </row>
    <row r="35" spans="2:12">
      <c r="B35" s="170"/>
      <c r="C35" s="177"/>
      <c r="D35" s="177"/>
      <c r="E35" s="177"/>
      <c r="F35" s="177"/>
      <c r="G35" s="177"/>
      <c r="H35" s="171"/>
      <c r="I35" s="97" t="s">
        <v>8</v>
      </c>
      <c r="J35" s="98"/>
      <c r="K35" s="99" t="s">
        <v>8</v>
      </c>
      <c r="L35" s="189"/>
    </row>
    <row r="36" spans="2:12">
      <c r="B36" s="170">
        <v>1500</v>
      </c>
      <c r="C36" s="175" t="s">
        <v>77</v>
      </c>
      <c r="D36" s="176"/>
      <c r="E36" s="177"/>
      <c r="F36" s="177"/>
      <c r="G36" s="177"/>
      <c r="H36" s="171"/>
      <c r="I36" s="97" t="s">
        <v>8</v>
      </c>
      <c r="J36" s="98"/>
      <c r="K36" s="99" t="s">
        <v>8</v>
      </c>
      <c r="L36" s="189"/>
    </row>
    <row r="37" spans="2:12">
      <c r="B37" s="170">
        <v>1505</v>
      </c>
      <c r="C37" s="178" t="s">
        <v>78</v>
      </c>
      <c r="D37" s="177"/>
      <c r="E37" s="177"/>
      <c r="F37" s="177"/>
      <c r="G37" s="177"/>
      <c r="H37" s="171"/>
      <c r="I37" s="97">
        <f>+'Bilan_d''ouverture'!I37</f>
        <v>0</v>
      </c>
      <c r="J37" s="98"/>
      <c r="K37" s="99">
        <v>0</v>
      </c>
      <c r="L37" s="189"/>
    </row>
    <row r="38" spans="2:12">
      <c r="B38" s="170">
        <v>1510</v>
      </c>
      <c r="C38" s="178" t="s">
        <v>79</v>
      </c>
      <c r="D38" s="177"/>
      <c r="E38" s="177"/>
      <c r="F38" s="177"/>
      <c r="G38" s="177"/>
      <c r="H38" s="171"/>
      <c r="I38" s="97">
        <f>+'Bilan_d''ouverture'!I38</f>
        <v>0</v>
      </c>
      <c r="J38" s="98"/>
      <c r="K38" s="99">
        <v>0</v>
      </c>
      <c r="L38" s="189"/>
    </row>
    <row r="39" spans="2:12">
      <c r="B39" s="170">
        <v>1511</v>
      </c>
      <c r="C39" s="178" t="s">
        <v>80</v>
      </c>
      <c r="D39" s="177"/>
      <c r="E39" s="177"/>
      <c r="F39" s="177"/>
      <c r="G39" s="177"/>
      <c r="H39" s="171"/>
      <c r="I39" s="97">
        <f>+'Bilan_d''ouverture'!I39</f>
        <v>0</v>
      </c>
      <c r="J39" s="98"/>
      <c r="K39" s="99">
        <v>0</v>
      </c>
      <c r="L39" s="189"/>
    </row>
    <row r="40" spans="2:12">
      <c r="B40" s="170">
        <v>1515</v>
      </c>
      <c r="C40" s="178" t="s">
        <v>81</v>
      </c>
      <c r="D40" s="177"/>
      <c r="E40" s="177"/>
      <c r="F40" s="177"/>
      <c r="G40" s="177"/>
      <c r="H40" s="171"/>
      <c r="I40" s="97">
        <f>+'Bilan_d''ouverture'!I40</f>
        <v>100000</v>
      </c>
      <c r="J40" s="98"/>
      <c r="K40" s="99">
        <v>0</v>
      </c>
      <c r="L40" s="189"/>
    </row>
    <row r="41" spans="2:12">
      <c r="B41" s="170">
        <v>1516</v>
      </c>
      <c r="C41" s="178" t="s">
        <v>82</v>
      </c>
      <c r="D41" s="177"/>
      <c r="E41" s="177"/>
      <c r="F41" s="177"/>
      <c r="G41" s="177"/>
      <c r="H41" s="171"/>
      <c r="I41" s="97">
        <v>0</v>
      </c>
      <c r="J41" s="98"/>
      <c r="K41" s="99">
        <v>10000</v>
      </c>
      <c r="L41" s="189"/>
    </row>
    <row r="42" spans="2:12">
      <c r="B42" s="170">
        <v>1520</v>
      </c>
      <c r="C42" s="178" t="s">
        <v>83</v>
      </c>
      <c r="D42" s="177"/>
      <c r="E42" s="177"/>
      <c r="F42" s="177"/>
      <c r="G42" s="177"/>
      <c r="H42" s="171"/>
      <c r="I42" s="97">
        <f>+'Bilan_d''ouverture'!I42</f>
        <v>200000</v>
      </c>
      <c r="J42" s="98"/>
      <c r="K42" s="99">
        <v>0</v>
      </c>
      <c r="L42" s="189"/>
    </row>
    <row r="43" spans="2:12">
      <c r="B43" s="170">
        <v>1521</v>
      </c>
      <c r="C43" s="178" t="s">
        <v>84</v>
      </c>
      <c r="D43" s="177"/>
      <c r="E43" s="177"/>
      <c r="F43" s="177"/>
      <c r="G43" s="177"/>
      <c r="H43" s="171"/>
      <c r="I43" s="97">
        <v>0</v>
      </c>
      <c r="J43" s="98"/>
      <c r="K43" s="99">
        <v>20000</v>
      </c>
      <c r="L43" s="189"/>
    </row>
    <row r="44" spans="2:12">
      <c r="B44" s="170">
        <v>1525</v>
      </c>
      <c r="C44" s="178" t="s">
        <v>85</v>
      </c>
      <c r="D44" s="177"/>
      <c r="E44" s="177"/>
      <c r="F44" s="177"/>
      <c r="G44" s="177"/>
      <c r="H44" s="171"/>
      <c r="I44" s="97">
        <f>+'Bilan_d''ouverture'!I44</f>
        <v>20000</v>
      </c>
      <c r="J44" s="98"/>
      <c r="K44" s="99">
        <v>0</v>
      </c>
      <c r="L44" s="189"/>
    </row>
    <row r="45" spans="2:12">
      <c r="B45" s="170">
        <v>1526</v>
      </c>
      <c r="C45" s="178" t="s">
        <v>86</v>
      </c>
      <c r="D45" s="177"/>
      <c r="E45" s="177"/>
      <c r="F45" s="177"/>
      <c r="G45" s="177"/>
      <c r="H45" s="171"/>
      <c r="I45" s="97">
        <v>0</v>
      </c>
      <c r="J45" s="98"/>
      <c r="K45" s="99">
        <v>2000</v>
      </c>
      <c r="L45" s="189"/>
    </row>
    <row r="46" spans="2:12">
      <c r="B46" s="170">
        <v>1530</v>
      </c>
      <c r="C46" s="178" t="s">
        <v>178</v>
      </c>
      <c r="D46" s="177"/>
      <c r="E46" s="177"/>
      <c r="F46" s="177"/>
      <c r="G46" s="177"/>
      <c r="H46" s="171"/>
      <c r="I46" s="97">
        <f>+'Bilan_d''ouverture'!I46</f>
        <v>10000</v>
      </c>
      <c r="J46" s="98"/>
      <c r="K46" s="99">
        <v>0</v>
      </c>
      <c r="L46" s="189"/>
    </row>
    <row r="47" spans="2:12">
      <c r="B47" s="170">
        <v>1531</v>
      </c>
      <c r="C47" s="178" t="s">
        <v>179</v>
      </c>
      <c r="D47" s="177"/>
      <c r="E47" s="177"/>
      <c r="F47" s="177"/>
      <c r="G47" s="177"/>
      <c r="H47" s="171"/>
      <c r="I47" s="97">
        <v>0</v>
      </c>
      <c r="J47" s="98"/>
      <c r="K47" s="99">
        <v>1000</v>
      </c>
      <c r="L47" s="189"/>
    </row>
    <row r="48" spans="2:12">
      <c r="B48" s="170">
        <v>1535</v>
      </c>
      <c r="C48" s="178" t="s">
        <v>87</v>
      </c>
      <c r="D48" s="177"/>
      <c r="E48" s="177"/>
      <c r="F48" s="177"/>
      <c r="G48" s="177"/>
      <c r="H48" s="171"/>
      <c r="I48" s="97">
        <f>+'Bilan_d''ouverture'!I48</f>
        <v>10000</v>
      </c>
      <c r="J48" s="98"/>
      <c r="K48" s="99">
        <v>0</v>
      </c>
      <c r="L48" s="189"/>
    </row>
    <row r="49" spans="2:13">
      <c r="B49" s="170">
        <v>1536</v>
      </c>
      <c r="C49" s="178" t="s">
        <v>88</v>
      </c>
      <c r="D49" s="177"/>
      <c r="E49" s="177"/>
      <c r="F49" s="177"/>
      <c r="G49" s="177"/>
      <c r="H49" s="171"/>
      <c r="I49" s="97">
        <v>0</v>
      </c>
      <c r="J49" s="98"/>
      <c r="K49" s="99">
        <v>2000</v>
      </c>
      <c r="L49" s="189"/>
    </row>
    <row r="50" spans="2:13">
      <c r="B50" s="170"/>
      <c r="C50" s="177"/>
      <c r="D50" s="177"/>
      <c r="E50" s="177"/>
      <c r="F50" s="177"/>
      <c r="G50" s="177"/>
      <c r="H50" s="171"/>
      <c r="I50" s="97" t="s">
        <v>8</v>
      </c>
      <c r="J50" s="98"/>
      <c r="K50" s="99" t="s">
        <v>8</v>
      </c>
      <c r="L50" s="189"/>
    </row>
    <row r="51" spans="2:13">
      <c r="B51" s="170">
        <v>1600</v>
      </c>
      <c r="C51" s="175" t="s">
        <v>89</v>
      </c>
      <c r="D51" s="176"/>
      <c r="E51" s="176"/>
      <c r="F51" s="177"/>
      <c r="G51" s="177"/>
      <c r="H51" s="171"/>
      <c r="I51" s="97" t="s">
        <v>8</v>
      </c>
      <c r="J51" s="98"/>
      <c r="K51" s="99" t="s">
        <v>8</v>
      </c>
      <c r="L51" s="189"/>
    </row>
    <row r="52" spans="2:13">
      <c r="B52" s="170">
        <v>1605</v>
      </c>
      <c r="C52" s="178" t="s">
        <v>90</v>
      </c>
      <c r="D52" s="177"/>
      <c r="E52" s="177"/>
      <c r="F52" s="177"/>
      <c r="G52" s="177"/>
      <c r="H52" s="171"/>
      <c r="I52" s="97">
        <f>+'Bilan_d''ouverture'!I52</f>
        <v>20000</v>
      </c>
      <c r="J52" s="98"/>
      <c r="K52" s="99">
        <v>0</v>
      </c>
      <c r="L52" s="189"/>
    </row>
    <row r="53" spans="2:13">
      <c r="B53" s="170">
        <v>1606</v>
      </c>
      <c r="C53" s="178" t="s">
        <v>91</v>
      </c>
      <c r="D53" s="177"/>
      <c r="E53" s="177"/>
      <c r="F53" s="177"/>
      <c r="G53" s="177"/>
      <c r="H53" s="171"/>
      <c r="I53" s="97">
        <v>0</v>
      </c>
      <c r="J53" s="98"/>
      <c r="K53" s="99">
        <v>4000</v>
      </c>
      <c r="L53" s="189"/>
      <c r="M53" s="190" t="s">
        <v>8</v>
      </c>
    </row>
    <row r="54" spans="2:13">
      <c r="B54" s="170">
        <v>1610</v>
      </c>
      <c r="C54" s="178" t="s">
        <v>180</v>
      </c>
      <c r="D54" s="177"/>
      <c r="E54" s="177"/>
      <c r="F54" s="177"/>
      <c r="G54" s="177"/>
      <c r="H54" s="171"/>
      <c r="I54" s="97">
        <f>+'Bilan_d''ouverture'!I54</f>
        <v>2700</v>
      </c>
      <c r="J54" s="98"/>
      <c r="K54" s="99">
        <v>0</v>
      </c>
      <c r="L54" s="189"/>
    </row>
    <row r="55" spans="2:13">
      <c r="B55" s="170">
        <v>1611</v>
      </c>
      <c r="C55" s="178" t="s">
        <v>181</v>
      </c>
      <c r="D55" s="177"/>
      <c r="E55" s="177"/>
      <c r="F55" s="177"/>
      <c r="G55" s="177"/>
      <c r="H55" s="171"/>
      <c r="I55" s="97">
        <v>0</v>
      </c>
      <c r="J55" s="98"/>
      <c r="K55" s="99">
        <v>270</v>
      </c>
      <c r="L55" s="189"/>
    </row>
    <row r="56" spans="2:13">
      <c r="B56" s="170"/>
      <c r="C56" s="178"/>
      <c r="D56" s="177"/>
      <c r="E56" s="177"/>
      <c r="F56" s="177"/>
      <c r="G56" s="177"/>
      <c r="H56" s="171"/>
      <c r="I56" s="97"/>
      <c r="J56" s="98"/>
      <c r="K56" s="99"/>
      <c r="L56" s="189"/>
    </row>
    <row r="57" spans="2:13" ht="18">
      <c r="B57" s="170"/>
      <c r="C57" s="196" t="s">
        <v>187</v>
      </c>
      <c r="D57" s="177"/>
      <c r="E57" s="177"/>
      <c r="F57" s="177"/>
      <c r="G57" s="177"/>
      <c r="H57" s="171"/>
      <c r="I57" s="197">
        <f>+(SUM(I36:I56)-SUM(K36:K56))</f>
        <v>323430</v>
      </c>
      <c r="J57" s="98"/>
      <c r="K57" s="99"/>
      <c r="L57" s="189"/>
    </row>
    <row r="58" spans="2:13" ht="18">
      <c r="B58" s="170"/>
      <c r="C58" s="196"/>
      <c r="D58" s="177"/>
      <c r="E58" s="177"/>
      <c r="F58" s="177"/>
      <c r="G58" s="177"/>
      <c r="H58" s="171"/>
      <c r="I58" s="197"/>
      <c r="J58" s="98"/>
      <c r="K58" s="99"/>
      <c r="L58" s="189"/>
    </row>
    <row r="59" spans="2:13" ht="18">
      <c r="B59" s="170"/>
      <c r="C59" s="223" t="s">
        <v>183</v>
      </c>
      <c r="D59" s="177"/>
      <c r="E59" s="177"/>
      <c r="F59" s="177"/>
      <c r="G59" s="177"/>
      <c r="H59" s="171"/>
      <c r="I59" s="225">
        <f>+I34+I57</f>
        <v>852730</v>
      </c>
      <c r="J59" s="98"/>
      <c r="K59" s="99"/>
      <c r="L59" s="189"/>
    </row>
    <row r="60" spans="2:13" ht="16" thickBot="1">
      <c r="B60" s="170"/>
      <c r="C60" s="177"/>
      <c r="D60" s="177"/>
      <c r="E60" s="177"/>
      <c r="F60" s="177"/>
      <c r="G60" s="177"/>
      <c r="H60" s="171"/>
      <c r="I60" s="97" t="s">
        <v>8</v>
      </c>
      <c r="J60" s="98"/>
      <c r="K60" s="99" t="s">
        <v>8</v>
      </c>
      <c r="L60" s="189"/>
    </row>
    <row r="61" spans="2:13" ht="20" thickTop="1" thickBot="1">
      <c r="B61" s="170"/>
      <c r="C61" s="255" t="s">
        <v>92</v>
      </c>
      <c r="D61" s="276"/>
      <c r="E61" s="276"/>
      <c r="F61" s="276"/>
      <c r="G61" s="277"/>
      <c r="H61" s="171"/>
      <c r="I61" s="228" t="s">
        <v>8</v>
      </c>
      <c r="J61" s="229"/>
      <c r="K61" s="230" t="s">
        <v>8</v>
      </c>
      <c r="L61" s="189"/>
    </row>
    <row r="62" spans="2:13" ht="19" thickTop="1">
      <c r="B62" s="170"/>
      <c r="C62" s="172"/>
      <c r="D62" s="179"/>
      <c r="E62" s="179"/>
      <c r="F62" s="179"/>
      <c r="G62" s="179"/>
      <c r="H62" s="174"/>
      <c r="I62" s="97"/>
      <c r="J62" s="98"/>
      <c r="K62" s="99"/>
      <c r="L62" s="189"/>
    </row>
    <row r="63" spans="2:13">
      <c r="B63" s="170">
        <v>2100</v>
      </c>
      <c r="C63" s="175" t="s">
        <v>93</v>
      </c>
      <c r="D63" s="176"/>
      <c r="E63" s="177"/>
      <c r="F63" s="177"/>
      <c r="G63" s="177"/>
      <c r="H63" s="171"/>
      <c r="I63" s="97" t="s">
        <v>8</v>
      </c>
      <c r="J63" s="98"/>
      <c r="K63" s="99" t="s">
        <v>8</v>
      </c>
      <c r="L63" s="189"/>
    </row>
    <row r="64" spans="2:13">
      <c r="B64" s="170">
        <v>2101</v>
      </c>
      <c r="C64" s="177" t="s">
        <v>94</v>
      </c>
      <c r="D64" s="176"/>
      <c r="E64" s="177"/>
      <c r="F64" s="177"/>
      <c r="G64" s="177"/>
      <c r="H64" s="171"/>
      <c r="I64" s="97">
        <v>0</v>
      </c>
      <c r="J64" s="98"/>
      <c r="K64" s="99">
        <v>0</v>
      </c>
      <c r="L64" s="189"/>
    </row>
    <row r="65" spans="2:12">
      <c r="B65" s="170">
        <v>2105</v>
      </c>
      <c r="C65" s="177" t="s">
        <v>95</v>
      </c>
      <c r="D65" s="177"/>
      <c r="E65" s="177"/>
      <c r="F65" s="177"/>
      <c r="G65" s="177"/>
      <c r="H65" s="171"/>
      <c r="I65" s="97">
        <v>0</v>
      </c>
      <c r="J65" s="98"/>
      <c r="K65" s="99">
        <v>30000</v>
      </c>
      <c r="L65" s="189"/>
    </row>
    <row r="66" spans="2:12">
      <c r="B66" s="170">
        <v>2110</v>
      </c>
      <c r="C66" s="177" t="s">
        <v>96</v>
      </c>
      <c r="D66" s="177"/>
      <c r="E66" s="177"/>
      <c r="F66" s="177"/>
      <c r="G66" s="177"/>
      <c r="H66" s="171"/>
      <c r="I66" s="97">
        <v>0</v>
      </c>
      <c r="J66" s="98"/>
      <c r="K66" s="99">
        <f>+'État des Résultats'!E44</f>
        <v>24546</v>
      </c>
      <c r="L66" s="189"/>
    </row>
    <row r="67" spans="2:12">
      <c r="B67" s="170">
        <v>2115</v>
      </c>
      <c r="C67" s="177" t="s">
        <v>97</v>
      </c>
      <c r="D67" s="177"/>
      <c r="E67" s="177"/>
      <c r="F67" s="177"/>
      <c r="G67" s="177"/>
      <c r="H67" s="171"/>
      <c r="I67" s="97">
        <v>0</v>
      </c>
      <c r="J67" s="98"/>
      <c r="K67" s="99">
        <f>+I73</f>
        <v>30000</v>
      </c>
      <c r="L67" s="189"/>
    </row>
    <row r="68" spans="2:12">
      <c r="B68" s="170"/>
      <c r="C68" s="177"/>
      <c r="D68" s="177"/>
      <c r="E68" s="177"/>
      <c r="F68" s="177"/>
      <c r="G68" s="177"/>
      <c r="H68" s="171"/>
      <c r="I68" s="97"/>
      <c r="J68" s="98"/>
      <c r="K68" s="99"/>
      <c r="L68" s="189"/>
    </row>
    <row r="69" spans="2:12" ht="18">
      <c r="B69" s="170"/>
      <c r="C69" s="177" t="s">
        <v>164</v>
      </c>
      <c r="D69" s="177"/>
      <c r="E69" s="177"/>
      <c r="F69" s="177"/>
      <c r="G69" s="177"/>
      <c r="H69" s="171"/>
      <c r="I69" s="97"/>
      <c r="J69" s="98"/>
      <c r="K69" s="198">
        <f>+SUM(K64:K67)</f>
        <v>84546</v>
      </c>
      <c r="L69" s="189"/>
    </row>
    <row r="70" spans="2:12">
      <c r="B70" s="170" t="s">
        <v>8</v>
      </c>
      <c r="C70" s="177" t="s">
        <v>8</v>
      </c>
      <c r="D70" s="177"/>
      <c r="E70" s="177"/>
      <c r="F70" s="177"/>
      <c r="G70" s="177"/>
      <c r="H70" s="171"/>
      <c r="I70" s="97" t="s">
        <v>8</v>
      </c>
      <c r="J70" s="98"/>
      <c r="K70" s="99" t="s">
        <v>8</v>
      </c>
      <c r="L70" s="189"/>
    </row>
    <row r="71" spans="2:12">
      <c r="B71" s="170">
        <v>2400</v>
      </c>
      <c r="C71" s="175" t="s">
        <v>98</v>
      </c>
      <c r="D71" s="176"/>
      <c r="E71" s="177"/>
      <c r="F71" s="177"/>
      <c r="G71" s="177"/>
      <c r="H71" s="171"/>
      <c r="I71" s="97" t="s">
        <v>8</v>
      </c>
      <c r="J71" s="98"/>
      <c r="K71" s="99"/>
      <c r="L71" s="189"/>
    </row>
    <row r="72" spans="2:12">
      <c r="B72" s="170">
        <v>2405</v>
      </c>
      <c r="C72" s="178" t="s">
        <v>184</v>
      </c>
      <c r="D72" s="177"/>
      <c r="E72" s="177"/>
      <c r="F72" s="177"/>
      <c r="G72" s="177"/>
      <c r="H72" s="171"/>
      <c r="I72" s="97">
        <v>0</v>
      </c>
      <c r="J72" s="98"/>
      <c r="K72" s="99">
        <f>+'Bilan_d''ouverture'!K72</f>
        <v>300000</v>
      </c>
      <c r="L72" s="189"/>
    </row>
    <row r="73" spans="2:12">
      <c r="B73" s="170">
        <v>2406</v>
      </c>
      <c r="C73" s="178" t="s">
        <v>97</v>
      </c>
      <c r="D73" s="177"/>
      <c r="E73" s="177"/>
      <c r="F73" s="177"/>
      <c r="G73" s="177"/>
      <c r="H73" s="171"/>
      <c r="I73" s="97">
        <v>30000</v>
      </c>
      <c r="J73" s="98"/>
      <c r="K73" s="99">
        <v>0</v>
      </c>
      <c r="L73" s="189"/>
    </row>
    <row r="74" spans="2:12">
      <c r="B74" s="170"/>
      <c r="C74" s="178"/>
      <c r="D74" s="177"/>
      <c r="E74" s="177"/>
      <c r="F74" s="177"/>
      <c r="G74" s="177"/>
      <c r="H74" s="171"/>
      <c r="I74" s="97"/>
      <c r="J74" s="98"/>
      <c r="K74" s="99"/>
      <c r="L74" s="189"/>
    </row>
    <row r="75" spans="2:12" ht="18">
      <c r="B75" s="170"/>
      <c r="C75" s="196" t="s">
        <v>165</v>
      </c>
      <c r="D75" s="177"/>
      <c r="E75" s="177"/>
      <c r="F75" s="177"/>
      <c r="G75" s="177"/>
      <c r="H75" s="171"/>
      <c r="I75" s="97"/>
      <c r="J75" s="98"/>
      <c r="K75" s="198">
        <f>+(SUM(K71:K74)-SUM(I71:I74))</f>
        <v>270000</v>
      </c>
      <c r="L75" s="189"/>
    </row>
    <row r="76" spans="2:12" ht="18">
      <c r="B76" s="170"/>
      <c r="C76" s="196"/>
      <c r="D76" s="177"/>
      <c r="E76" s="177"/>
      <c r="F76" s="177"/>
      <c r="G76" s="177"/>
      <c r="H76" s="171"/>
      <c r="I76" s="97"/>
      <c r="J76" s="98"/>
      <c r="K76" s="198"/>
      <c r="L76" s="189"/>
    </row>
    <row r="77" spans="2:12" ht="18">
      <c r="B77" s="170"/>
      <c r="C77" s="223" t="s">
        <v>166</v>
      </c>
      <c r="D77" s="177"/>
      <c r="E77" s="177"/>
      <c r="F77" s="177"/>
      <c r="G77" s="177"/>
      <c r="H77" s="171"/>
      <c r="I77" s="97"/>
      <c r="J77" s="98"/>
      <c r="K77" s="198">
        <f>+K69+K75</f>
        <v>354546</v>
      </c>
      <c r="L77" s="189"/>
    </row>
    <row r="78" spans="2:12" ht="16" thickBot="1">
      <c r="B78" s="170"/>
      <c r="C78" s="171"/>
      <c r="D78" s="171"/>
      <c r="E78" s="171"/>
      <c r="F78" s="171"/>
      <c r="G78" s="171"/>
      <c r="H78" s="171"/>
      <c r="I78" s="97" t="s">
        <v>8</v>
      </c>
      <c r="J78" s="98"/>
      <c r="K78" s="99" t="s">
        <v>8</v>
      </c>
      <c r="L78" s="189"/>
    </row>
    <row r="79" spans="2:12" ht="20" thickTop="1" thickBot="1">
      <c r="B79" s="170"/>
      <c r="C79" s="255" t="s">
        <v>99</v>
      </c>
      <c r="D79" s="256"/>
      <c r="E79" s="256"/>
      <c r="F79" s="256"/>
      <c r="G79" s="257"/>
      <c r="H79" s="171"/>
      <c r="I79" s="228" t="s">
        <v>8</v>
      </c>
      <c r="J79" s="229"/>
      <c r="K79" s="230" t="s">
        <v>8</v>
      </c>
      <c r="L79" s="189"/>
    </row>
    <row r="80" spans="2:12" ht="19" thickTop="1">
      <c r="B80" s="180"/>
      <c r="C80" s="181"/>
      <c r="D80" s="182"/>
      <c r="E80" s="182"/>
      <c r="F80" s="182"/>
      <c r="G80" s="182"/>
      <c r="H80" s="183"/>
      <c r="I80" s="100"/>
      <c r="J80" s="184"/>
      <c r="K80" s="101"/>
      <c r="L80" s="189"/>
    </row>
    <row r="81" spans="2:13">
      <c r="B81" s="170">
        <v>3100</v>
      </c>
      <c r="C81" s="175" t="s">
        <v>172</v>
      </c>
      <c r="D81" s="175"/>
      <c r="E81" s="177"/>
      <c r="F81" s="177"/>
      <c r="G81" s="177"/>
      <c r="H81" s="171"/>
      <c r="I81" s="100" t="s">
        <v>100</v>
      </c>
      <c r="J81" s="184"/>
      <c r="K81" s="101" t="s">
        <v>100</v>
      </c>
      <c r="L81" s="189"/>
    </row>
    <row r="82" spans="2:13">
      <c r="B82" s="170">
        <v>3200</v>
      </c>
      <c r="C82" s="185" t="s">
        <v>188</v>
      </c>
      <c r="D82" s="185"/>
      <c r="E82" s="177"/>
      <c r="F82" s="177"/>
      <c r="G82" s="177"/>
      <c r="H82" s="171"/>
      <c r="I82" s="100" t="s">
        <v>102</v>
      </c>
      <c r="J82" s="184"/>
      <c r="K82" s="101">
        <f>+'Bilan_d''ouverture'!K82</f>
        <v>400000</v>
      </c>
      <c r="L82" s="189"/>
    </row>
    <row r="83" spans="2:13">
      <c r="B83" s="170">
        <v>3900</v>
      </c>
      <c r="C83" s="185" t="s">
        <v>103</v>
      </c>
      <c r="D83" s="177"/>
      <c r="E83" s="177"/>
      <c r="F83" s="177"/>
      <c r="G83" s="177"/>
      <c r="H83" s="171"/>
      <c r="I83" s="100" t="s">
        <v>102</v>
      </c>
      <c r="J83" s="184"/>
      <c r="K83" s="101">
        <f>+'État des Résultats'!E46</f>
        <v>98184</v>
      </c>
      <c r="L83" s="189"/>
    </row>
    <row r="84" spans="2:13">
      <c r="B84" s="170"/>
      <c r="C84" s="185"/>
      <c r="D84" s="177"/>
      <c r="E84" s="177"/>
      <c r="F84" s="177"/>
      <c r="G84" s="177"/>
      <c r="H84" s="171"/>
      <c r="I84" s="100"/>
      <c r="J84" s="184"/>
      <c r="K84" s="101"/>
      <c r="L84" s="189"/>
    </row>
    <row r="85" spans="2:13" ht="18">
      <c r="B85" s="170"/>
      <c r="C85" s="199" t="s">
        <v>143</v>
      </c>
      <c r="D85" s="177"/>
      <c r="E85" s="177"/>
      <c r="F85" s="177"/>
      <c r="G85" s="177"/>
      <c r="H85" s="171"/>
      <c r="I85" s="100"/>
      <c r="J85" s="184"/>
      <c r="K85" s="200">
        <f>+(SUM(K82:K83)-SUM(I82:I83))</f>
        <v>498184</v>
      </c>
      <c r="L85" s="189"/>
      <c r="M85" s="201" t="s">
        <v>8</v>
      </c>
    </row>
    <row r="86" spans="2:13" ht="18">
      <c r="B86" s="170"/>
      <c r="C86" s="199"/>
      <c r="D86" s="177"/>
      <c r="E86" s="177"/>
      <c r="F86" s="177"/>
      <c r="G86" s="177"/>
      <c r="H86" s="171"/>
      <c r="I86" s="100"/>
      <c r="J86" s="184"/>
      <c r="K86" s="200"/>
      <c r="L86" s="189"/>
      <c r="M86" s="201"/>
    </row>
    <row r="87" spans="2:13" ht="18">
      <c r="B87" s="170"/>
      <c r="C87" s="224" t="s">
        <v>167</v>
      </c>
      <c r="D87" s="177"/>
      <c r="E87" s="177"/>
      <c r="F87" s="177"/>
      <c r="G87" s="177"/>
      <c r="H87" s="171"/>
      <c r="I87" s="100"/>
      <c r="J87" s="184"/>
      <c r="K87" s="226">
        <f>+K77+K85</f>
        <v>852730</v>
      </c>
      <c r="L87" s="189"/>
      <c r="M87" s="201"/>
    </row>
    <row r="88" spans="2:13" ht="16" thickBot="1">
      <c r="B88" s="170"/>
      <c r="C88" s="177"/>
      <c r="D88" s="177"/>
      <c r="E88" s="177"/>
      <c r="F88" s="177"/>
      <c r="G88" s="177"/>
      <c r="H88" s="171"/>
      <c r="I88" s="100" t="s">
        <v>100</v>
      </c>
      <c r="J88" s="184"/>
      <c r="K88" s="101" t="s">
        <v>100</v>
      </c>
      <c r="L88" s="189"/>
    </row>
    <row r="89" spans="2:13" ht="20" thickTop="1" thickBot="1">
      <c r="B89" s="170"/>
      <c r="C89" s="258" t="s">
        <v>104</v>
      </c>
      <c r="D89" s="259"/>
      <c r="E89" s="259"/>
      <c r="F89" s="259"/>
      <c r="G89" s="260"/>
      <c r="H89" s="171"/>
      <c r="I89" s="234">
        <f>+I59</f>
        <v>852730</v>
      </c>
      <c r="J89" s="235"/>
      <c r="K89" s="236">
        <f>+K87</f>
        <v>852730</v>
      </c>
      <c r="L89" s="189"/>
    </row>
    <row r="90" spans="2:13" ht="17" thickTop="1" thickBot="1">
      <c r="B90" s="186"/>
      <c r="C90" s="187"/>
      <c r="D90" s="187"/>
      <c r="E90" s="187"/>
      <c r="F90" s="187"/>
      <c r="G90" s="187"/>
      <c r="H90" s="187"/>
      <c r="I90" s="187"/>
      <c r="J90" s="187"/>
      <c r="K90" s="187"/>
      <c r="L90" s="188"/>
    </row>
    <row r="91" spans="2:13" ht="16" thickTop="1"/>
    <row r="92" spans="2:13">
      <c r="K92" s="190">
        <f>+K89-I89</f>
        <v>0</v>
      </c>
    </row>
    <row r="121" spans="2:11">
      <c r="B121" s="102"/>
      <c r="C121" s="96"/>
      <c r="D121" s="96"/>
      <c r="E121" s="96"/>
      <c r="F121" s="96"/>
      <c r="G121" s="96"/>
      <c r="H121" s="96"/>
      <c r="I121" s="103"/>
      <c r="J121" s="103"/>
      <c r="K121" s="103"/>
    </row>
  </sheetData>
  <mergeCells count="8">
    <mergeCell ref="C79:G79"/>
    <mergeCell ref="C89:G89"/>
    <mergeCell ref="C3:G3"/>
    <mergeCell ref="I3:K4"/>
    <mergeCell ref="C4:G4"/>
    <mergeCell ref="C5:G5"/>
    <mergeCell ref="C7:G7"/>
    <mergeCell ref="C61:G6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sheetPr>
  <dimension ref="B1:ET181"/>
  <sheetViews>
    <sheetView tabSelected="1" zoomScale="150" zoomScaleNormal="150" zoomScalePageLayoutView="150" workbookViewId="0">
      <selection activeCell="E14" sqref="E14"/>
    </sheetView>
  </sheetViews>
  <sheetFormatPr baseColWidth="10" defaultRowHeight="12" x14ac:dyDescent="0"/>
  <cols>
    <col min="1" max="1" width="1.5" style="1" customWidth="1"/>
    <col min="2" max="2" width="0.83203125" style="1" customWidth="1"/>
    <col min="3" max="3" width="17.5" style="1" bestFit="1" customWidth="1"/>
    <col min="4" max="4" width="0.83203125" style="1" customWidth="1"/>
    <col min="5" max="5" width="29.83203125" style="1" customWidth="1"/>
    <col min="6" max="6" width="0.83203125" style="1" customWidth="1"/>
    <col min="7" max="7" width="67.33203125" style="1" customWidth="1"/>
    <col min="8" max="8" width="0.83203125" style="1" customWidth="1"/>
    <col min="9" max="9" width="12.83203125" style="1" customWidth="1"/>
    <col min="10" max="10" width="11.1640625" style="1" customWidth="1"/>
    <col min="11" max="11" width="0.83203125" style="1" customWidth="1"/>
    <col min="12" max="12" width="31.83203125" style="1" customWidth="1"/>
    <col min="13" max="13" width="0.83203125" style="1" customWidth="1"/>
    <col min="14" max="14" width="73.5" style="1" customWidth="1"/>
    <col min="15" max="15" width="0.6640625" style="1" customWidth="1"/>
    <col min="16" max="16384" width="10.83203125" style="1"/>
  </cols>
  <sheetData>
    <row r="1" spans="2:150" ht="13" thickBot="1"/>
    <row r="2" spans="2:150" ht="13" thickTop="1">
      <c r="C2" s="284" t="str">
        <f>+'Bilan_d''ouverture'!C3:G3</f>
        <v>Chez CL3 inc.</v>
      </c>
      <c r="D2" s="285"/>
      <c r="E2" s="285"/>
      <c r="F2" s="285"/>
      <c r="G2" s="286"/>
    </row>
    <row r="3" spans="2:150" ht="15">
      <c r="B3" s="2"/>
      <c r="C3" s="287" t="s">
        <v>55</v>
      </c>
      <c r="D3" s="288"/>
      <c r="E3" s="288"/>
      <c r="F3" s="288"/>
      <c r="G3" s="289"/>
    </row>
    <row r="4" spans="2:150" ht="16" thickBot="1">
      <c r="B4" s="2"/>
      <c r="C4" s="290" t="s">
        <v>56</v>
      </c>
      <c r="D4" s="291"/>
      <c r="E4" s="291"/>
      <c r="F4" s="291"/>
      <c r="G4" s="292"/>
    </row>
    <row r="5" spans="2:150" ht="16" thickTop="1">
      <c r="B5" s="2"/>
      <c r="C5" s="3"/>
      <c r="D5" s="4"/>
      <c r="E5" s="4"/>
      <c r="F5" s="4"/>
      <c r="G5" s="4"/>
    </row>
    <row r="6" spans="2:150" ht="16" thickBot="1">
      <c r="B6" s="2"/>
      <c r="C6" s="3"/>
      <c r="D6" s="4"/>
      <c r="E6" s="4"/>
      <c r="F6" s="4"/>
      <c r="G6" s="4"/>
    </row>
    <row r="7" spans="2:150" ht="28" customHeight="1" thickTop="1">
      <c r="B7" s="2"/>
      <c r="C7" s="280" t="s">
        <v>0</v>
      </c>
      <c r="D7" s="5"/>
      <c r="E7" s="280" t="s">
        <v>1</v>
      </c>
      <c r="F7" s="5"/>
      <c r="G7" s="294" t="s">
        <v>146</v>
      </c>
      <c r="H7" s="6"/>
      <c r="I7" s="278">
        <f>+(500000/0.5)</f>
        <v>1000000</v>
      </c>
      <c r="J7" s="296"/>
      <c r="K7" s="6"/>
      <c r="L7" s="280" t="s">
        <v>195</v>
      </c>
      <c r="M7" s="6"/>
      <c r="N7" s="7" t="s">
        <v>191</v>
      </c>
      <c r="O7" s="6"/>
      <c r="P7" s="6"/>
    </row>
    <row r="8" spans="2:150" ht="28" customHeight="1" thickBot="1">
      <c r="B8" s="2"/>
      <c r="C8" s="293"/>
      <c r="D8" s="5"/>
      <c r="E8" s="281"/>
      <c r="F8" s="5"/>
      <c r="G8" s="295"/>
      <c r="H8" s="6"/>
      <c r="I8" s="279"/>
      <c r="J8" s="297"/>
      <c r="K8" s="6"/>
      <c r="L8" s="281"/>
      <c r="M8" s="6"/>
      <c r="N8" s="8" t="s">
        <v>54</v>
      </c>
      <c r="O8" s="6"/>
      <c r="P8" s="6"/>
    </row>
    <row r="9" spans="2:150" ht="17" thickTop="1" thickBot="1">
      <c r="B9" s="2"/>
      <c r="L9" s="9"/>
    </row>
    <row r="10" spans="2:150" ht="6" customHeight="1" thickTop="1">
      <c r="B10" s="10"/>
      <c r="C10" s="11"/>
      <c r="D10" s="11"/>
      <c r="E10" s="11"/>
      <c r="F10" s="11"/>
      <c r="G10" s="11"/>
      <c r="H10" s="11"/>
      <c r="I10" s="11"/>
      <c r="J10" s="11"/>
      <c r="K10" s="11"/>
      <c r="L10" s="11"/>
      <c r="M10" s="11"/>
      <c r="N10" s="11"/>
      <c r="O10" s="12"/>
    </row>
    <row r="11" spans="2:150">
      <c r="B11" s="13"/>
      <c r="C11" s="14" t="s">
        <v>2</v>
      </c>
      <c r="D11" s="15"/>
      <c r="E11" s="16" t="s">
        <v>3</v>
      </c>
      <c r="F11" s="15"/>
      <c r="G11" s="16" t="s">
        <v>4</v>
      </c>
      <c r="H11" s="15"/>
      <c r="I11" s="282" t="s">
        <v>5</v>
      </c>
      <c r="J11" s="283"/>
      <c r="K11" s="16"/>
      <c r="L11" s="16" t="s">
        <v>6</v>
      </c>
      <c r="M11" s="15"/>
      <c r="N11" s="17" t="s">
        <v>7</v>
      </c>
      <c r="O11" s="18"/>
      <c r="P11" s="19"/>
      <c r="Q11" s="19"/>
      <c r="R11" s="19"/>
      <c r="S11" s="19"/>
      <c r="T11" s="19"/>
      <c r="U11" s="19"/>
      <c r="V11" s="19"/>
      <c r="W11" s="19"/>
      <c r="X11" s="19"/>
      <c r="Y11" s="19"/>
    </row>
    <row r="12" spans="2:150" ht="6" customHeight="1" thickBot="1">
      <c r="B12" s="13"/>
      <c r="C12" s="20"/>
      <c r="D12" s="20"/>
      <c r="E12" s="20" t="s">
        <v>8</v>
      </c>
      <c r="F12" s="20"/>
      <c r="G12" s="20"/>
      <c r="H12" s="20"/>
      <c r="I12" s="20"/>
      <c r="J12" s="20"/>
      <c r="K12" s="20"/>
      <c r="L12" s="20"/>
      <c r="M12" s="20"/>
      <c r="N12" s="20"/>
      <c r="O12" s="21"/>
      <c r="ET12" s="1">
        <v>111</v>
      </c>
    </row>
    <row r="13" spans="2:150" ht="41.25" customHeight="1" thickTop="1" thickBot="1">
      <c r="B13" s="13"/>
      <c r="C13" s="247" t="s">
        <v>9</v>
      </c>
      <c r="D13" s="52"/>
      <c r="E13" s="53" t="s">
        <v>10</v>
      </c>
      <c r="F13" s="54"/>
      <c r="G13" s="248" t="s">
        <v>192</v>
      </c>
      <c r="H13" s="54"/>
      <c r="I13" s="194">
        <f>+'État des Résultats'!E42/Bilan_de_fermeture!K85</f>
        <v>0.24635476049010005</v>
      </c>
      <c r="J13" s="55" t="s">
        <v>8</v>
      </c>
      <c r="K13" s="54"/>
      <c r="L13" s="53" t="s">
        <v>11</v>
      </c>
      <c r="M13" s="56"/>
      <c r="N13" s="57" t="s">
        <v>48</v>
      </c>
      <c r="O13" s="24"/>
    </row>
    <row r="14" spans="2:150" ht="48" customHeight="1" thickTop="1" thickBot="1">
      <c r="B14" s="13"/>
      <c r="C14" s="207"/>
      <c r="D14" s="83"/>
      <c r="E14" s="298" t="s">
        <v>197</v>
      </c>
      <c r="F14" s="85"/>
      <c r="G14" s="45" t="s">
        <v>147</v>
      </c>
      <c r="H14" s="85"/>
      <c r="I14" s="208">
        <f>+'État des Résultats'!E42/(Bilan_de_fermeture!K75+Bilan_de_fermeture!K85)</f>
        <v>0.15976641013090614</v>
      </c>
      <c r="J14" s="209"/>
      <c r="K14" s="85"/>
      <c r="L14" s="210" t="s">
        <v>144</v>
      </c>
      <c r="M14" s="83"/>
      <c r="N14" s="211" t="s">
        <v>145</v>
      </c>
      <c r="O14" s="24"/>
    </row>
    <row r="15" spans="2:150" ht="37" thickBot="1">
      <c r="B15" s="13"/>
      <c r="C15" s="48"/>
      <c r="D15" s="42"/>
      <c r="E15" s="47" t="s">
        <v>12</v>
      </c>
      <c r="F15" s="44"/>
      <c r="G15" s="45" t="s">
        <v>148</v>
      </c>
      <c r="H15" s="49"/>
      <c r="I15" s="204">
        <f>+'État des Résultats'!E42/Bilan_de_fermeture!I59</f>
        <v>0.1439259789147796</v>
      </c>
      <c r="J15" s="50" t="s">
        <v>8</v>
      </c>
      <c r="K15" s="44"/>
      <c r="L15" s="47" t="s">
        <v>13</v>
      </c>
      <c r="M15" s="42"/>
      <c r="N15" s="51" t="s">
        <v>49</v>
      </c>
      <c r="O15" s="24"/>
    </row>
    <row r="16" spans="2:150" ht="5" customHeight="1" thickBot="1">
      <c r="B16" s="13"/>
      <c r="C16" s="26"/>
      <c r="D16" s="23"/>
      <c r="E16" s="25"/>
      <c r="F16" s="22"/>
      <c r="G16" s="25"/>
      <c r="H16" s="25"/>
      <c r="I16" s="191"/>
      <c r="J16" s="27" t="s">
        <v>8</v>
      </c>
      <c r="K16" s="22"/>
      <c r="L16" s="25"/>
      <c r="M16" s="23"/>
      <c r="N16" s="28"/>
      <c r="O16" s="24"/>
    </row>
    <row r="17" spans="2:15" ht="62" thickTop="1" thickBot="1">
      <c r="B17" s="13"/>
      <c r="C17" s="249" t="s">
        <v>14</v>
      </c>
      <c r="D17" s="52"/>
      <c r="E17" s="53" t="s">
        <v>15</v>
      </c>
      <c r="F17" s="58"/>
      <c r="G17" s="248" t="s">
        <v>193</v>
      </c>
      <c r="H17" s="58"/>
      <c r="I17" s="195">
        <f>+'État des Résultats'!F42</f>
        <v>9.2278195488721806E-2</v>
      </c>
      <c r="J17" s="59"/>
      <c r="K17" s="58"/>
      <c r="L17" s="53" t="s">
        <v>16</v>
      </c>
      <c r="M17" s="60"/>
      <c r="N17" s="57" t="s">
        <v>50</v>
      </c>
      <c r="O17" s="24"/>
    </row>
    <row r="18" spans="2:15" ht="57" customHeight="1" thickBot="1">
      <c r="B18" s="13"/>
      <c r="C18" s="61"/>
      <c r="D18" s="62"/>
      <c r="E18" s="63" t="s">
        <v>17</v>
      </c>
      <c r="F18" s="64"/>
      <c r="G18" s="65" t="s">
        <v>149</v>
      </c>
      <c r="H18" s="64"/>
      <c r="I18" s="205">
        <f>+'État des Résultats'!F25</f>
        <v>0.38345864661654133</v>
      </c>
      <c r="J18" s="66"/>
      <c r="K18" s="67"/>
      <c r="L18" s="68" t="s">
        <v>18</v>
      </c>
      <c r="M18" s="62"/>
      <c r="N18" s="69" t="s">
        <v>51</v>
      </c>
      <c r="O18" s="24"/>
    </row>
    <row r="19" spans="2:15" ht="8" customHeight="1" thickTop="1" thickBot="1">
      <c r="B19" s="13"/>
      <c r="C19" s="30"/>
      <c r="D19" s="23"/>
      <c r="E19" s="25"/>
      <c r="F19" s="22"/>
      <c r="G19" s="22"/>
      <c r="H19" s="22"/>
      <c r="I19" s="191" t="s">
        <v>8</v>
      </c>
      <c r="J19" s="27"/>
      <c r="K19" s="22"/>
      <c r="L19" s="29"/>
      <c r="M19" s="23"/>
      <c r="N19" s="28"/>
      <c r="O19" s="24"/>
    </row>
    <row r="20" spans="2:15" ht="38" thickTop="1" thickBot="1">
      <c r="B20" s="13"/>
      <c r="C20" s="249" t="s">
        <v>19</v>
      </c>
      <c r="D20" s="56"/>
      <c r="E20" s="53" t="s">
        <v>20</v>
      </c>
      <c r="F20" s="54"/>
      <c r="G20" s="248" t="s">
        <v>194</v>
      </c>
      <c r="H20" s="54"/>
      <c r="I20" s="202">
        <f>+'État des Résultats'!E14/Bilan_de_fermeture!I59</f>
        <v>1.5596965041689632</v>
      </c>
      <c r="J20" s="70"/>
      <c r="K20" s="54"/>
      <c r="L20" s="53" t="s">
        <v>40</v>
      </c>
      <c r="M20" s="56"/>
      <c r="N20" s="57" t="s">
        <v>52</v>
      </c>
      <c r="O20" s="24"/>
    </row>
    <row r="21" spans="2:15" ht="49" thickBot="1">
      <c r="B21" s="13"/>
      <c r="C21" s="71"/>
      <c r="D21" s="42"/>
      <c r="E21" s="72" t="s">
        <v>152</v>
      </c>
      <c r="F21" s="44"/>
      <c r="G21" s="73" t="s">
        <v>151</v>
      </c>
      <c r="H21" s="44"/>
      <c r="I21" s="215">
        <f>+'État des Résultats'!E16/'Ind. de performance'!J21</f>
        <v>8.8888888888888893</v>
      </c>
      <c r="J21" s="212">
        <f>+((SUM('Bilan_d''ouverture'!I22:I25)+SUM(Bilan_de_fermeture!I22:I25)))/2</f>
        <v>45000</v>
      </c>
      <c r="K21" s="44"/>
      <c r="L21" s="74" t="s">
        <v>41</v>
      </c>
      <c r="M21" s="42"/>
      <c r="N21" s="74" t="s">
        <v>21</v>
      </c>
      <c r="O21" s="24"/>
    </row>
    <row r="22" spans="2:15" ht="49" thickBot="1">
      <c r="B22" s="13"/>
      <c r="C22" s="71"/>
      <c r="D22" s="42"/>
      <c r="E22" s="75" t="s">
        <v>153</v>
      </c>
      <c r="F22" s="44"/>
      <c r="G22" s="73" t="s">
        <v>150</v>
      </c>
      <c r="H22" s="44"/>
      <c r="I22" s="217">
        <f>365/I21</f>
        <v>41.0625</v>
      </c>
      <c r="J22" s="216" t="s">
        <v>161</v>
      </c>
      <c r="K22" s="44"/>
      <c r="L22" s="74" t="s">
        <v>42</v>
      </c>
      <c r="M22" s="42"/>
      <c r="N22" s="74" t="s">
        <v>43</v>
      </c>
      <c r="O22" s="24"/>
    </row>
    <row r="23" spans="2:15" ht="56" thickBot="1">
      <c r="B23" s="13"/>
      <c r="C23" s="76"/>
      <c r="D23" s="42"/>
      <c r="E23" s="43" t="s">
        <v>44</v>
      </c>
      <c r="F23" s="44"/>
      <c r="G23" s="45" t="s">
        <v>154</v>
      </c>
      <c r="H23" s="44"/>
      <c r="I23" s="206">
        <f>+'État des Résultats'!E14/'Ind. de performance'!J23</f>
        <v>88.666666666666671</v>
      </c>
      <c r="J23" s="213">
        <f>+('Bilan_d''ouverture'!I15+Bilan_de_fermeture!I15)/2</f>
        <v>15000</v>
      </c>
      <c r="K23" s="44"/>
      <c r="L23" s="47" t="s">
        <v>22</v>
      </c>
      <c r="M23" s="42"/>
      <c r="N23" s="51" t="s">
        <v>53</v>
      </c>
      <c r="O23" s="24"/>
    </row>
    <row r="24" spans="2:15" ht="76" thickBot="1">
      <c r="B24" s="13"/>
      <c r="C24" s="76"/>
      <c r="D24" s="42"/>
      <c r="E24" s="43" t="s">
        <v>45</v>
      </c>
      <c r="F24" s="44"/>
      <c r="G24" s="45" t="s">
        <v>155</v>
      </c>
      <c r="H24" s="44"/>
      <c r="I24" s="206">
        <f>365/I23</f>
        <v>4.1165413533834583</v>
      </c>
      <c r="J24" s="46" t="s">
        <v>161</v>
      </c>
      <c r="K24" s="44"/>
      <c r="L24" s="47" t="s">
        <v>23</v>
      </c>
      <c r="M24" s="42"/>
      <c r="N24" s="51" t="s">
        <v>24</v>
      </c>
      <c r="O24" s="24"/>
    </row>
    <row r="25" spans="2:15" ht="62" customHeight="1" thickBot="1">
      <c r="B25" s="13"/>
      <c r="C25" s="219"/>
      <c r="D25" s="42"/>
      <c r="E25" s="43" t="s">
        <v>168</v>
      </c>
      <c r="F25" s="44"/>
      <c r="G25" s="73" t="s">
        <v>162</v>
      </c>
      <c r="H25" s="44"/>
      <c r="I25" s="220">
        <f>+'État des Résultats'!E16/'Ind. de performance'!J25</f>
        <v>26.666666666666668</v>
      </c>
      <c r="J25" s="214">
        <f>+(('Bilan_d''ouverture'!K65+Bilan_de_fermeture!K65))/2</f>
        <v>15000</v>
      </c>
      <c r="K25" s="44"/>
      <c r="L25" s="221"/>
      <c r="M25" s="42"/>
      <c r="N25" s="222"/>
      <c r="O25" s="24"/>
    </row>
    <row r="26" spans="2:15" ht="76" thickBot="1">
      <c r="B26" s="13"/>
      <c r="C26" s="71"/>
      <c r="D26" s="42"/>
      <c r="E26" s="74" t="s">
        <v>25</v>
      </c>
      <c r="F26" s="44"/>
      <c r="G26" s="45" t="s">
        <v>163</v>
      </c>
      <c r="H26" s="44"/>
      <c r="I26" s="218">
        <f>+(365/I25)</f>
        <v>13.6875</v>
      </c>
      <c r="J26" s="214" t="s">
        <v>161</v>
      </c>
      <c r="K26" s="44"/>
      <c r="L26" s="74" t="s">
        <v>26</v>
      </c>
      <c r="M26" s="42"/>
      <c r="N26" s="72" t="s">
        <v>27</v>
      </c>
      <c r="O26" s="24"/>
    </row>
    <row r="27" spans="2:15" ht="5" customHeight="1" thickBot="1">
      <c r="B27" s="13"/>
      <c r="C27" s="31"/>
      <c r="D27" s="23"/>
      <c r="E27" s="25"/>
      <c r="F27" s="22"/>
      <c r="G27" s="25"/>
      <c r="H27" s="22"/>
      <c r="I27" s="192"/>
      <c r="J27" s="32"/>
      <c r="K27" s="22"/>
      <c r="L27" s="25"/>
      <c r="M27" s="23"/>
      <c r="N27" s="33"/>
      <c r="O27" s="24"/>
    </row>
    <row r="28" spans="2:15" ht="57" customHeight="1" thickBot="1">
      <c r="B28" s="13"/>
      <c r="C28" s="250" t="s">
        <v>28</v>
      </c>
      <c r="D28" s="42"/>
      <c r="E28" s="251" t="s">
        <v>29</v>
      </c>
      <c r="F28" s="44"/>
      <c r="G28" s="252" t="s">
        <v>30</v>
      </c>
      <c r="H28" s="44"/>
      <c r="I28" s="203">
        <f>+Bilan_de_fermeture!I59/Bilan_de_fermeture!K85</f>
        <v>1.7116768101745541</v>
      </c>
      <c r="J28" s="77" t="s">
        <v>8</v>
      </c>
      <c r="K28" s="44"/>
      <c r="L28" s="251" t="s">
        <v>31</v>
      </c>
      <c r="M28" s="42"/>
      <c r="N28" s="253" t="s">
        <v>32</v>
      </c>
      <c r="O28" s="24"/>
    </row>
    <row r="29" spans="2:15" ht="57" customHeight="1" thickBot="1">
      <c r="B29" s="13"/>
      <c r="C29" s="78"/>
      <c r="D29" s="42"/>
      <c r="E29" s="79"/>
      <c r="F29" s="44"/>
      <c r="G29" s="80" t="s">
        <v>159</v>
      </c>
      <c r="H29" s="44"/>
      <c r="I29" s="206">
        <f>+Bilan_de_fermeture!K77/Bilan_de_fermeture!K85</f>
        <v>0.71167681017455398</v>
      </c>
      <c r="J29" s="46"/>
      <c r="K29" s="44"/>
      <c r="L29" s="79" t="s">
        <v>31</v>
      </c>
      <c r="M29" s="42"/>
      <c r="N29" s="81" t="s">
        <v>32</v>
      </c>
      <c r="O29" s="24"/>
    </row>
    <row r="30" spans="2:15" ht="60" customHeight="1" thickBot="1">
      <c r="B30" s="13"/>
      <c r="C30" s="91" t="s">
        <v>8</v>
      </c>
      <c r="D30" s="42"/>
      <c r="E30" s="92" t="s">
        <v>8</v>
      </c>
      <c r="F30" s="44"/>
      <c r="G30" s="80" t="s">
        <v>156</v>
      </c>
      <c r="H30" s="44"/>
      <c r="I30" s="206">
        <f>+I28/I29</f>
        <v>2.405132197232517</v>
      </c>
      <c r="J30" s="46"/>
      <c r="K30" s="44"/>
      <c r="L30" s="79" t="s">
        <v>31</v>
      </c>
      <c r="M30" s="42"/>
      <c r="N30" s="81" t="s">
        <v>32</v>
      </c>
      <c r="O30" s="24"/>
    </row>
    <row r="31" spans="2:15" ht="60" customHeight="1" thickBot="1">
      <c r="B31" s="13"/>
      <c r="C31" s="82"/>
      <c r="D31" s="83"/>
      <c r="E31" s="84" t="s">
        <v>33</v>
      </c>
      <c r="F31" s="85"/>
      <c r="G31" s="86" t="s">
        <v>158</v>
      </c>
      <c r="H31" s="85"/>
      <c r="I31" s="254">
        <f>+Bilan_de_fermeture!K77/Bilan_de_fermeture!I59</f>
        <v>0.41577756147901446</v>
      </c>
      <c r="J31" s="87" t="s">
        <v>8</v>
      </c>
      <c r="K31" s="85"/>
      <c r="L31" s="84" t="s">
        <v>34</v>
      </c>
      <c r="M31" s="83"/>
      <c r="N31" s="88" t="s">
        <v>35</v>
      </c>
      <c r="O31" s="24"/>
    </row>
    <row r="32" spans="2:15" ht="97" thickBot="1">
      <c r="B32" s="13"/>
      <c r="C32" s="76"/>
      <c r="D32" s="42"/>
      <c r="E32" s="47" t="s">
        <v>36</v>
      </c>
      <c r="F32" s="44"/>
      <c r="G32" s="45" t="s">
        <v>157</v>
      </c>
      <c r="H32" s="44"/>
      <c r="I32" s="193">
        <f>+Bilan_de_fermeture!I34/Bilan_de_fermeture!K69</f>
        <v>6.2604972441038012</v>
      </c>
      <c r="J32" s="89" t="s">
        <v>8</v>
      </c>
      <c r="K32" s="44"/>
      <c r="L32" s="47" t="s">
        <v>37</v>
      </c>
      <c r="M32" s="42"/>
      <c r="N32" s="90" t="s">
        <v>46</v>
      </c>
      <c r="O32" s="24"/>
    </row>
    <row r="33" spans="2:15" ht="61" thickBot="1">
      <c r="B33" s="13"/>
      <c r="C33" s="76"/>
      <c r="D33" s="42"/>
      <c r="E33" s="47" t="s">
        <v>38</v>
      </c>
      <c r="F33" s="44"/>
      <c r="G33" s="45" t="s">
        <v>160</v>
      </c>
      <c r="H33" s="44"/>
      <c r="I33" s="193">
        <f>+((Bilan_de_fermeture!I34-Bilan_de_fermeture!N25))/Bilan_de_fermeture!K69</f>
        <v>5.6099638066851183</v>
      </c>
      <c r="J33" s="89" t="s">
        <v>8</v>
      </c>
      <c r="K33" s="44"/>
      <c r="L33" s="47" t="s">
        <v>39</v>
      </c>
      <c r="M33" s="42"/>
      <c r="N33" s="90" t="s">
        <v>47</v>
      </c>
      <c r="O33" s="24"/>
    </row>
    <row r="34" spans="2:15" ht="5" customHeight="1" thickBot="1">
      <c r="B34" s="34"/>
      <c r="C34" s="35"/>
      <c r="D34" s="35"/>
      <c r="E34" s="35"/>
      <c r="F34" s="35"/>
      <c r="G34" s="35"/>
      <c r="H34" s="35"/>
      <c r="I34" s="36"/>
      <c r="J34" s="36"/>
      <c r="K34" s="35"/>
      <c r="L34" s="35"/>
      <c r="M34" s="35"/>
      <c r="N34" s="35"/>
      <c r="O34" s="37"/>
    </row>
    <row r="35" spans="2:15" ht="13" thickTop="1">
      <c r="C35" s="38"/>
      <c r="D35" s="38"/>
      <c r="E35" s="38"/>
      <c r="F35" s="38"/>
      <c r="G35" s="38"/>
      <c r="H35" s="38"/>
      <c r="I35" s="39"/>
      <c r="J35" s="39"/>
      <c r="K35" s="38"/>
      <c r="L35" s="38"/>
      <c r="M35" s="38"/>
      <c r="N35" s="38"/>
      <c r="O35" s="38"/>
    </row>
    <row r="36" spans="2:15">
      <c r="C36" s="38"/>
      <c r="D36" s="38"/>
      <c r="E36" s="38"/>
      <c r="F36" s="38"/>
      <c r="G36" s="38"/>
      <c r="H36" s="38"/>
      <c r="I36" s="39"/>
      <c r="J36" s="39"/>
      <c r="K36" s="38"/>
      <c r="L36" s="38"/>
      <c r="M36" s="38"/>
      <c r="N36" s="38"/>
      <c r="O36" s="38"/>
    </row>
    <row r="37" spans="2:15">
      <c r="C37" s="38"/>
      <c r="D37" s="38"/>
      <c r="E37" s="38"/>
      <c r="F37" s="38"/>
      <c r="G37" s="38"/>
      <c r="H37" s="38"/>
      <c r="I37" s="39"/>
      <c r="J37" s="39"/>
      <c r="K37" s="38"/>
      <c r="L37" s="38"/>
      <c r="M37" s="38"/>
      <c r="N37" s="38"/>
      <c r="O37" s="38"/>
    </row>
    <row r="38" spans="2:15">
      <c r="C38" s="38"/>
      <c r="D38" s="38"/>
      <c r="E38" s="38"/>
      <c r="F38" s="38"/>
      <c r="G38" s="38"/>
      <c r="H38" s="38"/>
      <c r="I38" s="39"/>
      <c r="J38" s="39"/>
      <c r="K38" s="38"/>
      <c r="L38" s="38"/>
      <c r="M38" s="38"/>
      <c r="N38" s="38"/>
      <c r="O38" s="38"/>
    </row>
    <row r="39" spans="2:15">
      <c r="C39" s="38"/>
      <c r="D39" s="38"/>
      <c r="E39" s="38"/>
      <c r="F39" s="38"/>
      <c r="G39" s="38"/>
      <c r="H39" s="38"/>
      <c r="I39" s="39"/>
      <c r="J39" s="39"/>
      <c r="K39" s="38"/>
      <c r="L39" s="38"/>
      <c r="M39" s="38"/>
      <c r="N39" s="38"/>
      <c r="O39" s="38"/>
    </row>
    <row r="40" spans="2:15">
      <c r="C40" s="38"/>
      <c r="D40" s="38"/>
      <c r="E40" s="38"/>
      <c r="F40" s="38"/>
      <c r="G40" s="38"/>
      <c r="H40" s="38"/>
      <c r="I40" s="39"/>
      <c r="J40" s="39"/>
      <c r="K40" s="38"/>
      <c r="L40" s="38"/>
      <c r="M40" s="38"/>
      <c r="N40" s="38"/>
      <c r="O40" s="38"/>
    </row>
    <row r="41" spans="2:15">
      <c r="C41" s="38"/>
      <c r="D41" s="38"/>
      <c r="E41" s="38"/>
      <c r="F41" s="38"/>
      <c r="G41" s="38"/>
      <c r="H41" s="38"/>
      <c r="I41" s="39"/>
      <c r="J41" s="39"/>
      <c r="K41" s="38"/>
      <c r="L41" s="38"/>
      <c r="M41" s="38"/>
      <c r="N41" s="38"/>
      <c r="O41" s="38"/>
    </row>
    <row r="42" spans="2:15">
      <c r="C42" s="38"/>
      <c r="D42" s="38"/>
      <c r="E42" s="38"/>
      <c r="F42" s="38"/>
      <c r="G42" s="38"/>
      <c r="H42" s="38"/>
      <c r="I42" s="39"/>
      <c r="J42" s="39"/>
      <c r="K42" s="38"/>
      <c r="L42" s="38"/>
      <c r="M42" s="38"/>
      <c r="N42" s="38"/>
      <c r="O42" s="38"/>
    </row>
    <row r="43" spans="2:15">
      <c r="C43" s="38"/>
      <c r="D43" s="38"/>
      <c r="E43" s="38"/>
      <c r="F43" s="38"/>
      <c r="G43" s="38"/>
      <c r="H43" s="38"/>
      <c r="I43" s="39"/>
      <c r="J43" s="39"/>
      <c r="K43" s="38"/>
      <c r="L43" s="38"/>
      <c r="M43" s="38"/>
      <c r="N43" s="38"/>
      <c r="O43" s="38"/>
    </row>
    <row r="44" spans="2:15">
      <c r="C44" s="38"/>
      <c r="D44" s="38"/>
      <c r="E44" s="38"/>
      <c r="F44" s="38"/>
      <c r="G44" s="38"/>
      <c r="H44" s="38"/>
      <c r="I44" s="39"/>
      <c r="J44" s="39"/>
      <c r="K44" s="38"/>
      <c r="L44" s="38"/>
      <c r="M44" s="38"/>
      <c r="N44" s="38"/>
      <c r="O44" s="38"/>
    </row>
    <row r="45" spans="2:15">
      <c r="C45" s="38"/>
      <c r="D45" s="38"/>
      <c r="E45" s="38"/>
      <c r="F45" s="38"/>
      <c r="G45" s="38"/>
      <c r="H45" s="38"/>
      <c r="I45" s="39"/>
      <c r="J45" s="39"/>
      <c r="K45" s="38"/>
      <c r="L45" s="38"/>
      <c r="M45" s="38"/>
      <c r="N45" s="38"/>
      <c r="O45" s="38"/>
    </row>
    <row r="46" spans="2:15">
      <c r="C46" s="38"/>
      <c r="D46" s="38"/>
      <c r="E46" s="38"/>
      <c r="F46" s="38"/>
      <c r="G46" s="38"/>
      <c r="H46" s="38"/>
      <c r="I46" s="39"/>
      <c r="J46" s="39"/>
      <c r="K46" s="38"/>
      <c r="L46" s="38"/>
      <c r="M46" s="38"/>
      <c r="N46" s="38"/>
      <c r="O46" s="38"/>
    </row>
    <row r="47" spans="2:15">
      <c r="C47" s="38"/>
      <c r="D47" s="38"/>
      <c r="E47" s="38"/>
      <c r="F47" s="38"/>
      <c r="G47" s="38"/>
      <c r="H47" s="38"/>
      <c r="I47" s="39"/>
      <c r="J47" s="39"/>
      <c r="K47" s="38"/>
      <c r="L47" s="38"/>
      <c r="M47" s="38"/>
      <c r="N47" s="38"/>
      <c r="O47" s="38"/>
    </row>
    <row r="48" spans="2:15">
      <c r="I48" s="40"/>
      <c r="J48" s="40"/>
      <c r="N48" s="38"/>
    </row>
    <row r="49" spans="9:10">
      <c r="I49" s="40"/>
      <c r="J49" s="40"/>
    </row>
    <row r="50" spans="9:10">
      <c r="I50" s="40"/>
      <c r="J50" s="40"/>
    </row>
    <row r="51" spans="9:10">
      <c r="I51" s="40"/>
      <c r="J51" s="40"/>
    </row>
    <row r="52" spans="9:10">
      <c r="I52" s="40"/>
      <c r="J52" s="40"/>
    </row>
    <row r="53" spans="9:10">
      <c r="I53" s="41"/>
      <c r="J53" s="41"/>
    </row>
    <row r="54" spans="9:10">
      <c r="I54" s="41"/>
      <c r="J54" s="41"/>
    </row>
    <row r="55" spans="9:10">
      <c r="I55" s="41"/>
      <c r="J55" s="41"/>
    </row>
    <row r="56" spans="9:10">
      <c r="I56" s="41"/>
      <c r="J56" s="41"/>
    </row>
    <row r="57" spans="9:10">
      <c r="I57" s="41"/>
      <c r="J57" s="41"/>
    </row>
    <row r="58" spans="9:10">
      <c r="I58" s="41"/>
      <c r="J58" s="41"/>
    </row>
    <row r="59" spans="9:10">
      <c r="I59" s="41"/>
      <c r="J59" s="41"/>
    </row>
    <row r="60" spans="9:10">
      <c r="I60" s="41"/>
      <c r="J60" s="41"/>
    </row>
    <row r="61" spans="9:10">
      <c r="I61" s="41"/>
      <c r="J61" s="41"/>
    </row>
    <row r="62" spans="9:10">
      <c r="I62" s="41"/>
      <c r="J62" s="41"/>
    </row>
    <row r="63" spans="9:10">
      <c r="I63" s="41"/>
      <c r="J63" s="41"/>
    </row>
    <row r="64" spans="9:10">
      <c r="I64" s="41"/>
      <c r="J64" s="41"/>
    </row>
    <row r="65" spans="9:10">
      <c r="I65" s="41"/>
      <c r="J65" s="41"/>
    </row>
    <row r="66" spans="9:10">
      <c r="I66" s="41"/>
      <c r="J66" s="41"/>
    </row>
    <row r="67" spans="9:10">
      <c r="I67" s="41"/>
      <c r="J67" s="41"/>
    </row>
    <row r="68" spans="9:10">
      <c r="I68" s="41"/>
      <c r="J68" s="41"/>
    </row>
    <row r="69" spans="9:10">
      <c r="I69" s="41"/>
      <c r="J69" s="41"/>
    </row>
    <row r="70" spans="9:10">
      <c r="I70" s="41"/>
      <c r="J70" s="41"/>
    </row>
    <row r="71" spans="9:10">
      <c r="I71" s="41"/>
      <c r="J71" s="41"/>
    </row>
    <row r="72" spans="9:10">
      <c r="I72" s="41"/>
      <c r="J72" s="41"/>
    </row>
    <row r="73" spans="9:10">
      <c r="I73" s="41"/>
      <c r="J73" s="41"/>
    </row>
    <row r="74" spans="9:10">
      <c r="I74" s="41"/>
      <c r="J74" s="41"/>
    </row>
    <row r="75" spans="9:10">
      <c r="I75" s="41"/>
      <c r="J75" s="41"/>
    </row>
    <row r="76" spans="9:10">
      <c r="I76" s="41"/>
      <c r="J76" s="41"/>
    </row>
    <row r="77" spans="9:10">
      <c r="I77" s="41"/>
      <c r="J77" s="41"/>
    </row>
    <row r="78" spans="9:10">
      <c r="I78" s="41"/>
      <c r="J78" s="41"/>
    </row>
    <row r="79" spans="9:10">
      <c r="I79" s="41"/>
      <c r="J79" s="41"/>
    </row>
    <row r="80" spans="9:10">
      <c r="I80" s="41"/>
      <c r="J80" s="41"/>
    </row>
    <row r="81" spans="9:10">
      <c r="I81" s="41"/>
      <c r="J81" s="41"/>
    </row>
    <row r="82" spans="9:10">
      <c r="I82" s="41"/>
      <c r="J82" s="41"/>
    </row>
    <row r="83" spans="9:10">
      <c r="I83" s="41"/>
      <c r="J83" s="41"/>
    </row>
    <row r="84" spans="9:10">
      <c r="I84" s="41"/>
      <c r="J84" s="41"/>
    </row>
    <row r="85" spans="9:10">
      <c r="I85" s="41"/>
      <c r="J85" s="41"/>
    </row>
    <row r="86" spans="9:10">
      <c r="I86" s="41"/>
      <c r="J86" s="41"/>
    </row>
    <row r="87" spans="9:10">
      <c r="I87" s="41"/>
      <c r="J87" s="41"/>
    </row>
    <row r="88" spans="9:10">
      <c r="I88" s="41"/>
      <c r="J88" s="41"/>
    </row>
    <row r="89" spans="9:10">
      <c r="I89" s="41"/>
      <c r="J89" s="41"/>
    </row>
    <row r="90" spans="9:10">
      <c r="I90" s="41"/>
      <c r="J90" s="41"/>
    </row>
    <row r="91" spans="9:10">
      <c r="I91" s="41"/>
      <c r="J91" s="41"/>
    </row>
    <row r="92" spans="9:10">
      <c r="I92" s="41"/>
      <c r="J92" s="41"/>
    </row>
    <row r="93" spans="9:10">
      <c r="I93" s="41"/>
      <c r="J93" s="41"/>
    </row>
    <row r="94" spans="9:10">
      <c r="I94" s="41"/>
      <c r="J94" s="41"/>
    </row>
    <row r="95" spans="9:10">
      <c r="I95" s="41"/>
      <c r="J95" s="41"/>
    </row>
    <row r="96" spans="9:10">
      <c r="I96" s="41"/>
      <c r="J96" s="41"/>
    </row>
    <row r="97" spans="9:10">
      <c r="I97" s="41"/>
      <c r="J97" s="41"/>
    </row>
    <row r="98" spans="9:10">
      <c r="I98" s="41"/>
      <c r="J98" s="41"/>
    </row>
    <row r="99" spans="9:10">
      <c r="I99" s="41"/>
      <c r="J99" s="41"/>
    </row>
    <row r="100" spans="9:10">
      <c r="I100" s="41"/>
      <c r="J100" s="41"/>
    </row>
    <row r="101" spans="9:10">
      <c r="I101" s="41"/>
      <c r="J101" s="41"/>
    </row>
    <row r="102" spans="9:10">
      <c r="I102" s="41"/>
      <c r="J102" s="41"/>
    </row>
    <row r="103" spans="9:10">
      <c r="I103" s="41"/>
      <c r="J103" s="41"/>
    </row>
    <row r="104" spans="9:10">
      <c r="I104" s="41"/>
      <c r="J104" s="41"/>
    </row>
    <row r="105" spans="9:10">
      <c r="I105" s="41"/>
      <c r="J105" s="41"/>
    </row>
    <row r="106" spans="9:10">
      <c r="I106" s="41"/>
      <c r="J106" s="41"/>
    </row>
    <row r="107" spans="9:10">
      <c r="I107" s="41"/>
      <c r="J107" s="41"/>
    </row>
    <row r="108" spans="9:10">
      <c r="I108" s="41"/>
      <c r="J108" s="41"/>
    </row>
    <row r="109" spans="9:10">
      <c r="I109" s="41"/>
      <c r="J109" s="41"/>
    </row>
    <row r="110" spans="9:10">
      <c r="I110" s="41"/>
      <c r="J110" s="41"/>
    </row>
    <row r="111" spans="9:10">
      <c r="I111" s="41"/>
      <c r="J111" s="41"/>
    </row>
    <row r="112" spans="9:10">
      <c r="I112" s="41"/>
      <c r="J112" s="41"/>
    </row>
    <row r="113" spans="9:10">
      <c r="I113" s="41"/>
      <c r="J113" s="41"/>
    </row>
    <row r="114" spans="9:10">
      <c r="I114" s="41"/>
      <c r="J114" s="41"/>
    </row>
    <row r="115" spans="9:10">
      <c r="I115" s="41"/>
      <c r="J115" s="41"/>
    </row>
    <row r="116" spans="9:10">
      <c r="I116" s="41"/>
      <c r="J116" s="41"/>
    </row>
    <row r="117" spans="9:10">
      <c r="I117" s="41"/>
      <c r="J117" s="41"/>
    </row>
    <row r="118" spans="9:10">
      <c r="I118" s="41"/>
      <c r="J118" s="41"/>
    </row>
    <row r="119" spans="9:10">
      <c r="I119" s="41"/>
      <c r="J119" s="41"/>
    </row>
    <row r="120" spans="9:10">
      <c r="I120" s="41"/>
      <c r="J120" s="41"/>
    </row>
    <row r="121" spans="9:10">
      <c r="I121" s="41"/>
      <c r="J121" s="41"/>
    </row>
    <row r="122" spans="9:10">
      <c r="I122" s="41"/>
      <c r="J122" s="41"/>
    </row>
    <row r="123" spans="9:10">
      <c r="I123" s="41"/>
      <c r="J123" s="41"/>
    </row>
    <row r="124" spans="9:10">
      <c r="I124" s="41"/>
      <c r="J124" s="41"/>
    </row>
    <row r="125" spans="9:10">
      <c r="I125" s="41"/>
      <c r="J125" s="41"/>
    </row>
    <row r="126" spans="9:10">
      <c r="I126" s="41"/>
      <c r="J126" s="41"/>
    </row>
    <row r="127" spans="9:10">
      <c r="I127" s="41"/>
      <c r="J127" s="41"/>
    </row>
    <row r="128" spans="9:10">
      <c r="I128" s="41"/>
      <c r="J128" s="41"/>
    </row>
    <row r="129" spans="9:10">
      <c r="I129" s="41"/>
      <c r="J129" s="41"/>
    </row>
    <row r="130" spans="9:10">
      <c r="I130" s="41"/>
      <c r="J130" s="41"/>
    </row>
    <row r="131" spans="9:10">
      <c r="I131" s="41"/>
      <c r="J131" s="41"/>
    </row>
    <row r="132" spans="9:10">
      <c r="I132" s="41"/>
      <c r="J132" s="41"/>
    </row>
    <row r="133" spans="9:10">
      <c r="I133" s="41"/>
      <c r="J133" s="41"/>
    </row>
    <row r="134" spans="9:10">
      <c r="I134" s="41"/>
      <c r="J134" s="41"/>
    </row>
    <row r="135" spans="9:10">
      <c r="I135" s="41"/>
      <c r="J135" s="41"/>
    </row>
    <row r="136" spans="9:10">
      <c r="I136" s="41"/>
      <c r="J136" s="41"/>
    </row>
    <row r="137" spans="9:10">
      <c r="I137" s="41"/>
      <c r="J137" s="41"/>
    </row>
    <row r="138" spans="9:10">
      <c r="I138" s="41"/>
      <c r="J138" s="41"/>
    </row>
    <row r="139" spans="9:10">
      <c r="I139" s="41"/>
      <c r="J139" s="41"/>
    </row>
    <row r="140" spans="9:10">
      <c r="I140" s="41"/>
      <c r="J140" s="41"/>
    </row>
    <row r="141" spans="9:10">
      <c r="I141" s="41"/>
      <c r="J141" s="41"/>
    </row>
    <row r="142" spans="9:10">
      <c r="I142" s="41"/>
      <c r="J142" s="41"/>
    </row>
    <row r="143" spans="9:10">
      <c r="I143" s="41"/>
      <c r="J143" s="41"/>
    </row>
    <row r="144" spans="9:10">
      <c r="I144" s="41"/>
      <c r="J144" s="41"/>
    </row>
    <row r="145" spans="9:10">
      <c r="I145" s="41"/>
      <c r="J145" s="41"/>
    </row>
    <row r="146" spans="9:10">
      <c r="I146" s="41"/>
      <c r="J146" s="41"/>
    </row>
    <row r="147" spans="9:10">
      <c r="I147" s="41"/>
      <c r="J147" s="41"/>
    </row>
    <row r="148" spans="9:10">
      <c r="I148" s="41"/>
      <c r="J148" s="41"/>
    </row>
    <row r="149" spans="9:10">
      <c r="I149" s="41"/>
      <c r="J149" s="41"/>
    </row>
    <row r="150" spans="9:10">
      <c r="I150" s="41"/>
      <c r="J150" s="41"/>
    </row>
    <row r="151" spans="9:10">
      <c r="I151" s="41"/>
      <c r="J151" s="41"/>
    </row>
    <row r="152" spans="9:10">
      <c r="I152" s="41"/>
      <c r="J152" s="41"/>
    </row>
    <row r="153" spans="9:10">
      <c r="I153" s="41"/>
      <c r="J153" s="41"/>
    </row>
    <row r="154" spans="9:10">
      <c r="I154" s="41"/>
      <c r="J154" s="41"/>
    </row>
    <row r="155" spans="9:10">
      <c r="I155" s="41"/>
      <c r="J155" s="41"/>
    </row>
    <row r="156" spans="9:10">
      <c r="I156" s="41"/>
      <c r="J156" s="41"/>
    </row>
    <row r="157" spans="9:10">
      <c r="I157" s="41"/>
      <c r="J157" s="41"/>
    </row>
    <row r="158" spans="9:10">
      <c r="I158" s="41"/>
      <c r="J158" s="41"/>
    </row>
    <row r="159" spans="9:10">
      <c r="I159" s="41"/>
      <c r="J159" s="41"/>
    </row>
    <row r="160" spans="9:10">
      <c r="I160" s="41"/>
      <c r="J160" s="41"/>
    </row>
    <row r="161" spans="9:10">
      <c r="I161" s="41"/>
      <c r="J161" s="41"/>
    </row>
    <row r="162" spans="9:10">
      <c r="I162" s="41"/>
      <c r="J162" s="41"/>
    </row>
    <row r="163" spans="9:10">
      <c r="I163" s="41"/>
      <c r="J163" s="41"/>
    </row>
    <row r="164" spans="9:10">
      <c r="I164" s="41"/>
      <c r="J164" s="41"/>
    </row>
    <row r="165" spans="9:10">
      <c r="I165" s="41"/>
      <c r="J165" s="41"/>
    </row>
    <row r="166" spans="9:10">
      <c r="I166" s="41"/>
      <c r="J166" s="41"/>
    </row>
    <row r="167" spans="9:10">
      <c r="I167" s="41"/>
      <c r="J167" s="41"/>
    </row>
    <row r="168" spans="9:10">
      <c r="I168" s="41"/>
      <c r="J168" s="41"/>
    </row>
    <row r="169" spans="9:10">
      <c r="I169" s="41"/>
      <c r="J169" s="41"/>
    </row>
    <row r="170" spans="9:10">
      <c r="I170" s="41"/>
      <c r="J170" s="41"/>
    </row>
    <row r="171" spans="9:10">
      <c r="I171" s="41"/>
      <c r="J171" s="41"/>
    </row>
    <row r="172" spans="9:10">
      <c r="I172" s="41"/>
      <c r="J172" s="41"/>
    </row>
    <row r="173" spans="9:10">
      <c r="I173" s="41"/>
      <c r="J173" s="41"/>
    </row>
    <row r="174" spans="9:10">
      <c r="I174" s="41"/>
      <c r="J174" s="41"/>
    </row>
    <row r="175" spans="9:10">
      <c r="I175" s="41"/>
      <c r="J175" s="41"/>
    </row>
    <row r="176" spans="9:10">
      <c r="I176" s="41"/>
      <c r="J176" s="41"/>
    </row>
    <row r="177" spans="9:10">
      <c r="I177" s="41"/>
      <c r="J177" s="41"/>
    </row>
    <row r="178" spans="9:10">
      <c r="I178" s="41"/>
      <c r="J178" s="41"/>
    </row>
    <row r="179" spans="9:10">
      <c r="I179" s="41"/>
      <c r="J179" s="41"/>
    </row>
    <row r="180" spans="9:10">
      <c r="I180" s="41"/>
      <c r="J180" s="41"/>
    </row>
    <row r="181" spans="9:10">
      <c r="I181" s="41"/>
      <c r="J181" s="41"/>
    </row>
  </sheetData>
  <mergeCells count="10">
    <mergeCell ref="I7:I8"/>
    <mergeCell ref="L7:L8"/>
    <mergeCell ref="I11:J11"/>
    <mergeCell ref="C2:G2"/>
    <mergeCell ref="C3:G3"/>
    <mergeCell ref="C4:G4"/>
    <mergeCell ref="C7:C8"/>
    <mergeCell ref="E7:E8"/>
    <mergeCell ref="G7:G8"/>
    <mergeCell ref="J7:J8"/>
  </mergeCells>
  <pageMargins left="0.75" right="0.75" top="1" bottom="1" header="0.4921259845" footer="0.4921259845"/>
  <pageSetup paperSize="11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Bilan_d'ouverture</vt:lpstr>
      <vt:lpstr>État des Résultats</vt:lpstr>
      <vt:lpstr>Bilan_de_fermeture</vt:lpstr>
      <vt:lpstr>Ind. de performance</vt:lpstr>
    </vt:vector>
  </TitlesOfParts>
  <Company>Groupe Sherpa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MacBook Air</cp:lastModifiedBy>
  <dcterms:created xsi:type="dcterms:W3CDTF">2017-01-20T12:52:44Z</dcterms:created>
  <dcterms:modified xsi:type="dcterms:W3CDTF">2018-02-28T20:21:28Z</dcterms:modified>
</cp:coreProperties>
</file>