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5600" windowHeight="14740" tabRatio="500" firstSheet="1" activeTab="4"/>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16" i="7" l="1"/>
  <c r="C115" i="7"/>
  <c r="C113" i="7"/>
  <c r="C110" i="7"/>
  <c r="C109" i="7"/>
  <c r="C108" i="7"/>
  <c r="C107" i="7"/>
  <c r="C106" i="7"/>
  <c r="C105" i="7"/>
  <c r="C104" i="7"/>
  <c r="C102" i="7"/>
  <c r="C95" i="7"/>
  <c r="C94" i="7"/>
  <c r="C92" i="7"/>
  <c r="C89" i="7"/>
  <c r="C88" i="7"/>
  <c r="C86" i="7"/>
  <c r="C77" i="7"/>
  <c r="C76" i="7"/>
  <c r="C75" i="7"/>
  <c r="C74" i="7"/>
  <c r="C72" i="7"/>
  <c r="C70" i="7"/>
  <c r="C69" i="7"/>
  <c r="C68" i="7"/>
  <c r="C67" i="7"/>
  <c r="C66" i="7"/>
  <c r="C64" i="7"/>
  <c r="C62" i="7"/>
  <c r="C61" i="7"/>
  <c r="C60" i="7"/>
  <c r="C59" i="7"/>
  <c r="C57" i="7"/>
  <c r="C54" i="7"/>
  <c r="C53" i="7"/>
  <c r="C52" i="7"/>
  <c r="C51" i="7"/>
  <c r="C50" i="7"/>
  <c r="C48" i="7"/>
  <c r="C44" i="7"/>
  <c r="B116" i="7"/>
  <c r="B115" i="7"/>
  <c r="B113" i="7"/>
  <c r="B110" i="7"/>
  <c r="B109" i="7"/>
  <c r="B108" i="7"/>
  <c r="B107" i="7"/>
  <c r="B106" i="7"/>
  <c r="B105" i="7"/>
  <c r="B104" i="7"/>
  <c r="B102" i="7"/>
  <c r="B95" i="7"/>
  <c r="B94" i="7"/>
  <c r="B92" i="7"/>
  <c r="B89" i="7"/>
  <c r="B88" i="7"/>
  <c r="B86" i="7"/>
  <c r="B77" i="7"/>
  <c r="B76" i="7"/>
  <c r="B75" i="7"/>
  <c r="B74" i="7"/>
  <c r="B72" i="7"/>
  <c r="B70" i="7"/>
  <c r="B69" i="7"/>
  <c r="B68" i="7"/>
  <c r="B67" i="7"/>
  <c r="B66" i="7"/>
  <c r="B64" i="7"/>
  <c r="B62" i="7"/>
  <c r="B61" i="7"/>
  <c r="B60" i="7"/>
  <c r="B59" i="7"/>
  <c r="B57" i="7"/>
  <c r="B54" i="7"/>
  <c r="B53" i="7"/>
  <c r="B52" i="7"/>
  <c r="B51" i="7"/>
  <c r="B50" i="7"/>
  <c r="B48" i="7"/>
  <c r="C38" i="7"/>
  <c r="C33" i="7"/>
  <c r="C32" i="7"/>
  <c r="C28" i="7"/>
  <c r="C27" i="7"/>
  <c r="C26" i="7"/>
  <c r="C25" i="7"/>
  <c r="C24" i="7"/>
  <c r="C23" i="7"/>
  <c r="C22" i="7"/>
  <c r="C21" i="7"/>
  <c r="C20" i="7"/>
  <c r="C15" i="7"/>
  <c r="J119" i="7"/>
  <c r="N13" i="6"/>
  <c r="N12" i="2"/>
  <c r="B18" i="7"/>
  <c r="C14" i="7"/>
  <c r="B12" i="7"/>
  <c r="C9" i="7"/>
  <c r="C8" i="7"/>
  <c r="C7" i="7"/>
  <c r="B5" i="7"/>
  <c r="B3" i="7"/>
  <c r="K121" i="7"/>
  <c r="K119" i="7"/>
  <c r="K117" i="7"/>
  <c r="K111" i="7"/>
  <c r="K98" i="7"/>
  <c r="K96" i="7"/>
  <c r="K90" i="7"/>
  <c r="K82" i="7"/>
  <c r="K80" i="7"/>
  <c r="K78" i="7"/>
  <c r="K71" i="7"/>
  <c r="K63" i="7"/>
  <c r="K55" i="7"/>
  <c r="K46" i="7"/>
  <c r="K42" i="7"/>
  <c r="C34" i="7"/>
  <c r="I7" i="1"/>
  <c r="I31" i="1"/>
  <c r="I17" i="1"/>
  <c r="I12" i="6"/>
  <c r="I12" i="2"/>
  <c r="C2" i="1"/>
  <c r="C3" i="6"/>
  <c r="C2" i="4"/>
  <c r="K69" i="2"/>
  <c r="K77" i="2"/>
  <c r="K87" i="2"/>
  <c r="K89" i="2"/>
  <c r="I34" i="2"/>
  <c r="I59" i="2"/>
  <c r="I89" i="2"/>
  <c r="K85" i="2"/>
  <c r="K75" i="2"/>
  <c r="I57" i="2"/>
  <c r="E14" i="4"/>
  <c r="E25" i="4"/>
  <c r="E37" i="4"/>
  <c r="E42" i="4"/>
  <c r="E44" i="4"/>
  <c r="K66" i="6"/>
  <c r="K69" i="6"/>
  <c r="I34" i="6"/>
  <c r="N25" i="6"/>
  <c r="I33" i="1"/>
  <c r="I32" i="1"/>
  <c r="K77" i="6"/>
  <c r="E46" i="4"/>
  <c r="K83" i="6"/>
  <c r="K85" i="6"/>
  <c r="I29" i="1"/>
  <c r="I59" i="6"/>
  <c r="I28" i="1"/>
  <c r="I20" i="1"/>
  <c r="F25" i="4"/>
  <c r="I18" i="1"/>
  <c r="I15" i="1"/>
  <c r="I14" i="1"/>
  <c r="I13" i="1"/>
  <c r="K87" i="6"/>
  <c r="K89" i="6"/>
  <c r="I89" i="6"/>
  <c r="K75" i="6"/>
  <c r="I57" i="6"/>
  <c r="J25" i="1"/>
  <c r="I25" i="1"/>
  <c r="I26" i="1"/>
  <c r="J23" i="1"/>
  <c r="I23" i="1"/>
  <c r="I24" i="1"/>
  <c r="J21" i="1"/>
  <c r="I21" i="1"/>
  <c r="I22" i="1"/>
  <c r="I30" i="1"/>
  <c r="F46" i="4"/>
  <c r="H46" i="4"/>
  <c r="K92" i="6"/>
  <c r="K92" i="2"/>
  <c r="I11" i="2"/>
  <c r="E20" i="4"/>
  <c r="E21" i="4"/>
  <c r="E23" i="4"/>
  <c r="E35" i="4"/>
  <c r="F44" i="4"/>
  <c r="F42" i="4"/>
  <c r="F40" i="4"/>
  <c r="F39" i="4"/>
  <c r="F37" i="4"/>
  <c r="F35" i="4"/>
  <c r="F34" i="4"/>
  <c r="F33" i="4"/>
  <c r="F32" i="4"/>
  <c r="F31" i="4"/>
  <c r="F30" i="4"/>
  <c r="F29" i="4"/>
  <c r="F28" i="4"/>
  <c r="F27" i="4"/>
  <c r="F23" i="4"/>
  <c r="F21" i="4"/>
  <c r="F20" i="4"/>
  <c r="F19" i="4"/>
  <c r="F16" i="4"/>
  <c r="F11" i="4"/>
  <c r="F12" i="4"/>
  <c r="F13" i="4"/>
  <c r="F14" i="4"/>
  <c r="C9" i="4"/>
  <c r="F6" i="4"/>
</calcChain>
</file>

<file path=xl/sharedStrings.xml><?xml version="1.0" encoding="utf-8"?>
<sst xmlns="http://schemas.openxmlformats.org/spreadsheetml/2006/main" count="417" uniqueCount="217">
  <si>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</si>
  <si>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</si>
  <si>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</si>
  <si>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</si>
  <si>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</si>
  <si>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</si>
  <si>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</si>
  <si>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</si>
  <si>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</si>
  <si>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</si>
  <si>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</si>
  <si>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</si>
  <si>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</si>
  <si>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</si>
  <si>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</si>
  <si>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</si>
  <si>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</si>
  <si>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</si>
  <si>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</si>
  <si>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</si>
  <si>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</si>
  <si>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</si>
  <si>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</si>
  <si>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</si>
  <si>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</si>
  <si>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</si>
  <si>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</si>
  <si>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</si>
  <si>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</si>
  <si>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</si>
  <si>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</si>
  <si>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</si>
  <si>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</si>
  <si>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</si>
  <si>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</si>
  <si>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</si>
  <si>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</si>
  <si>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</si>
  <si>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</si>
  <si>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</si>
  <si>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</si>
  <si>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</si>
  <si>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</si>
  <si>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</si>
  <si>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</si>
  <si>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</si>
  <si>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</si>
  <si>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</si>
  <si>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</si>
  <si>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</si>
  <si>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</si>
  <si>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</si>
  <si>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</si>
  <si>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</si>
  <si>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</si>
  <si>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</si>
  <si>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</si>
  <si>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</si>
  <si>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</si>
  <si>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</si>
  <si>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</si>
  <si>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</si>
  <si>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</si>
  <si>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</si>
  <si>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</si>
  <si>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</si>
  <si>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</si>
  <si>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</si>
  <si>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</si>
  <si>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</si>
  <si>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</si>
  <si>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</si>
  <si>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</si>
  <si>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</si>
  <si>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</si>
  <si>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</si>
  <si>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</si>
  <si>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</si>
  <si>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</si>
  <si>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</si>
  <si>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</si>
  <si>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</si>
  <si>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</si>
  <si>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</si>
  <si>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</si>
  <si>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</si>
  <si>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</si>
  <si>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</si>
  <si>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</si>
  <si>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</si>
  <si>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</si>
  <si>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</si>
  <si>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</si>
  <si>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</si>
  <si>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</si>
  <si>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</si>
  <si>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</si>
  <si>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</si>
  <si>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</si>
  <si>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</si>
  <si>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</si>
  <si>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</si>
  <si>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</si>
  <si>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</si>
  <si>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</si>
  <si>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</si>
  <si>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</si>
  <si>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</si>
  <si>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</si>
  <si>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</si>
  <si>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</si>
  <si>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</si>
  <si>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</si>
  <si>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</si>
  <si>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</si>
  <si>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</si>
  <si>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</si>
  <si>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</si>
  <si>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</si>
  <si>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</si>
  <si>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</si>
  <si>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</si>
  <si>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</si>
  <si>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</si>
  <si>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</si>
  <si>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</si>
  <si>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</si>
  <si>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</si>
  <si>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</si>
  <si>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</si>
  <si>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</si>
  <si>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</si>
  <si>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</si>
  <si>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</si>
  <si>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</si>
  <si>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</si>
  <si>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</si>
  <si>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</si>
  <si>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</si>
  <si>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</si>
  <si>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</si>
  <si>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</si>
  <si>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</si>
  <si>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</si>
  <si>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</si>
  <si>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</si>
  <si>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</si>
  <si>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</si>
  <si>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</si>
  <si>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</si>
  <si>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</si>
  <si>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</si>
  <si>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</si>
  <si>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</si>
  <si>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</si>
  <si>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</si>
  <si>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</si>
  <si>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</si>
  <si>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</si>
  <si>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</si>
  <si>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</si>
  <si>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</si>
  <si>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</si>
  <si>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</si>
  <si>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</si>
  <si>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</si>
  <si>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</si>
  <si>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</si>
  <si>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</si>
  <si>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</si>
  <si>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</si>
  <si>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</si>
  <si>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</si>
  <si>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</si>
  <si>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</si>
  <si>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</si>
  <si>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</si>
  <si>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</si>
  <si>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</si>
  <si>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</si>
  <si>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</si>
  <si>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</si>
  <si>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</si>
  <si>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</si>
  <si>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</si>
  <si>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</si>
  <si>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</si>
  <si>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</si>
  <si>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</si>
  <si>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</si>
  <si>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</si>
  <si>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</si>
  <si>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</si>
  <si>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</si>
  <si>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</si>
  <si>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</si>
  <si>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</si>
  <si>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</si>
  <si>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Impôt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</si>
  <si>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</si>
  <si>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</si>
  <si>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</si>
  <si>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</si>
  <si>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</si>
  <si>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</si>
  <si>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</si>
  <si>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</si>
  <si>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</si>
  <si>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</si>
  <si>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</si>
  <si>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</si>
  <si>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</si>
  <si>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</si>
  <si>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</si>
  <si>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</si>
  <si>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Chez CL5 inc.</t>
  </si>
  <si>
    <t xml:space="preserve">    Coût de revient de base « Prime Cost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</si>
</sst>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5">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57">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0" fontId="2" fillId="0" borderId="0" xfId="1" applyFont="1" applyAlignment="1">
      <alignment horizontal="center"/>
    </xf>
    <xf numFmtId="44" fontId="25"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1" fillId="0" borderId="0" xfId="1" applyNumberFormat="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xf numFmtId="44" fontId="2" fillId="0" borderId="0" xfId="1" applyNumberFormat="1" applyFont="1" applyAlignment="1">
      <alignment horizontal="right"/>
    </xf>
  </cellXfs>
  <cellStyles count="45">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1640625"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2" t="s">
        <v>215</v>
      </c>
      <c r="D3" s="293"/>
      <c r="E3" s="293"/>
      <c r="F3" s="293"/>
      <c r="G3" s="294"/>
      <c r="H3" s="167"/>
      <c r="I3" s="295" t="s">
        <v>172</v>
      </c>
      <c r="J3" s="296"/>
      <c r="K3" s="297"/>
      <c r="L3" s="189"/>
    </row>
    <row r="4" spans="2:15" ht="16" thickBot="1">
      <c r="B4" s="166"/>
      <c r="C4" s="301" t="s">
        <v>173</v>
      </c>
      <c r="D4" s="302"/>
      <c r="E4" s="302"/>
      <c r="F4" s="302"/>
      <c r="G4" s="303"/>
      <c r="H4" s="167"/>
      <c r="I4" s="298"/>
      <c r="J4" s="299"/>
      <c r="K4" s="300"/>
      <c r="L4" s="189"/>
    </row>
    <row r="5" spans="2:15" ht="17" thickTop="1" thickBot="1">
      <c r="B5" s="166"/>
      <c r="C5" s="304" t="s">
        <v>118</v>
      </c>
      <c r="D5" s="305"/>
      <c r="E5" s="305"/>
      <c r="F5" s="305"/>
      <c r="G5" s="306"/>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227"/>
      <c r="C7" s="286" t="s">
        <v>59</v>
      </c>
      <c r="D7" s="287"/>
      <c r="E7" s="287"/>
      <c r="F7" s="287"/>
      <c r="G7" s="288"/>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ht="16" thickBot="1">
      <c r="B11" s="170">
        <v>1102</v>
      </c>
      <c r="C11" s="178" t="s">
        <v>62</v>
      </c>
      <c r="D11" s="177"/>
      <c r="E11" s="177"/>
      <c r="F11" s="177"/>
      <c r="G11" s="177"/>
      <c r="H11" s="171"/>
      <c r="I11" s="97">
        <f>+(500000-100000-200000-40000)</f>
        <v>160000</v>
      </c>
      <c r="J11" s="98"/>
      <c r="K11" s="99">
        <v>0</v>
      </c>
      <c r="L11" s="189"/>
    </row>
    <row r="12" spans="2:15" ht="17" thickTop="1" thickBot="1">
      <c r="B12" s="170">
        <v>1103</v>
      </c>
      <c r="C12" s="178" t="s">
        <v>63</v>
      </c>
      <c r="D12" s="177"/>
      <c r="E12" s="177"/>
      <c r="F12" s="177"/>
      <c r="G12" s="177"/>
      <c r="H12" s="171"/>
      <c r="I12" s="97">
        <f>+(500000-42000-500-22000-20000-2700+100000)</f>
        <v>512800</v>
      </c>
      <c r="J12" s="98"/>
      <c r="K12" s="99">
        <v>0</v>
      </c>
      <c r="L12" s="189"/>
      <c r="N12" s="285">
        <f>+I10+I11+I12</f>
        <v>673300</v>
      </c>
      <c r="O12" s="281" t="s">
        <v>212</v>
      </c>
    </row>
    <row r="13" spans="2:15" ht="16" thickTop="1">
      <c r="B13" s="170" t="s">
        <v>8</v>
      </c>
      <c r="C13" s="177" t="s">
        <v>8</v>
      </c>
      <c r="D13" s="177"/>
      <c r="E13" s="177"/>
      <c r="F13" s="177"/>
      <c r="G13" s="177"/>
      <c r="H13" s="171"/>
      <c r="I13" s="97" t="s">
        <v>8</v>
      </c>
      <c r="J13" s="98"/>
      <c r="K13" s="99" t="s">
        <v>8</v>
      </c>
      <c r="L13" s="189"/>
    </row>
    <row r="14" spans="2:15">
      <c r="B14" s="170">
        <v>1200</v>
      </c>
      <c r="C14" s="175" t="s">
        <v>184</v>
      </c>
      <c r="D14" s="176"/>
      <c r="E14" s="177"/>
      <c r="F14" s="177"/>
      <c r="G14" s="177"/>
      <c r="H14" s="171"/>
      <c r="I14" s="97"/>
      <c r="J14" s="98"/>
      <c r="K14" s="99"/>
      <c r="L14" s="189"/>
    </row>
    <row r="15" spans="2:15">
      <c r="B15" s="170">
        <v>1210</v>
      </c>
      <c r="C15" s="178" t="s">
        <v>64</v>
      </c>
      <c r="D15" s="177"/>
      <c r="E15" s="177"/>
      <c r="F15" s="177"/>
      <c r="G15" s="177"/>
      <c r="H15" s="171"/>
      <c r="I15" s="97">
        <v>0</v>
      </c>
      <c r="J15" s="98"/>
      <c r="K15" s="99">
        <v>0</v>
      </c>
      <c r="L15" s="189"/>
    </row>
    <row r="16" spans="2:15">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20000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2000</v>
      </c>
      <c r="J25" s="98"/>
      <c r="K25" s="99">
        <v>0</v>
      </c>
      <c r="L25" s="189"/>
    </row>
    <row r="26" spans="2:12">
      <c r="B26" s="170"/>
      <c r="C26" s="177"/>
      <c r="D26" s="177"/>
      <c r="E26" s="177"/>
      <c r="F26" s="177"/>
      <c r="G26" s="177"/>
      <c r="H26" s="171"/>
      <c r="I26" s="97" t="s">
        <v>8</v>
      </c>
      <c r="J26" s="98"/>
      <c r="K26" s="99" t="s">
        <v>8</v>
      </c>
      <c r="L26" s="189"/>
    </row>
    <row r="27" spans="2:12">
      <c r="B27" s="170">
        <v>1400</v>
      </c>
      <c r="C27" s="175" t="s">
        <v>174</v>
      </c>
      <c r="D27" s="176"/>
      <c r="E27" s="177"/>
      <c r="F27" s="177"/>
      <c r="G27" s="177"/>
      <c r="H27" s="171"/>
      <c r="I27" s="97" t="s">
        <v>8</v>
      </c>
      <c r="J27" s="98"/>
      <c r="K27" s="99" t="s">
        <v>8</v>
      </c>
      <c r="L27" s="189"/>
    </row>
    <row r="28" spans="2:12">
      <c r="B28" s="170">
        <v>1405</v>
      </c>
      <c r="C28" s="177" t="s">
        <v>175</v>
      </c>
      <c r="D28" s="177"/>
      <c r="E28" s="177"/>
      <c r="F28" s="177"/>
      <c r="G28" s="177"/>
      <c r="H28" s="171"/>
      <c r="I28" s="97">
        <v>5000</v>
      </c>
      <c r="J28" s="98"/>
      <c r="K28" s="99">
        <v>0</v>
      </c>
      <c r="L28" s="189"/>
    </row>
    <row r="29" spans="2:12">
      <c r="B29" s="170">
        <v>1421</v>
      </c>
      <c r="C29" s="177" t="s">
        <v>170</v>
      </c>
      <c r="D29" s="177"/>
      <c r="E29" s="177"/>
      <c r="F29" s="177"/>
      <c r="G29" s="177"/>
      <c r="H29" s="171"/>
      <c r="I29" s="97">
        <v>8000</v>
      </c>
      <c r="J29" s="98"/>
      <c r="K29" s="99">
        <v>0</v>
      </c>
      <c r="L29" s="189"/>
    </row>
    <row r="30" spans="2:12">
      <c r="B30" s="170">
        <v>1422</v>
      </c>
      <c r="C30" s="177" t="s">
        <v>74</v>
      </c>
      <c r="D30" s="177"/>
      <c r="E30" s="177"/>
      <c r="F30" s="177"/>
      <c r="G30" s="177"/>
      <c r="H30" s="171"/>
      <c r="I30" s="97">
        <v>8000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+SUM(I9:I33)</f>
        <v>737300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179</v>
      </c>
      <c r="D54" s="177"/>
      <c r="E54" s="177"/>
      <c r="F54" s="177"/>
      <c r="G54" s="177"/>
      <c r="H54" s="171"/>
      <c r="I54" s="97">
        <v>2700</v>
      </c>
      <c r="J54" s="98"/>
      <c r="K54" s="99">
        <v>0</v>
      </c>
      <c r="L54" s="189"/>
    </row>
    <row r="55" spans="2:12">
      <c r="B55" s="170">
        <v>1611</v>
      </c>
      <c r="C55" s="178" t="s">
        <v>180</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181</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182</v>
      </c>
      <c r="D59" s="177"/>
      <c r="E59" s="177"/>
      <c r="F59" s="177"/>
      <c r="G59" s="177"/>
      <c r="H59" s="171"/>
      <c r="I59" s="225">
        <f>+I34+I57</f>
        <v>1100000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86" t="s">
        <v>92</v>
      </c>
      <c r="D61" s="307"/>
      <c r="E61" s="307"/>
      <c r="F61" s="307"/>
      <c r="G61" s="308"/>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100000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163</v>
      </c>
      <c r="D69" s="177"/>
      <c r="E69" s="177"/>
      <c r="F69" s="177"/>
      <c r="G69" s="177"/>
      <c r="H69" s="171"/>
      <c r="I69" s="97"/>
      <c r="J69" s="98"/>
      <c r="K69" s="99">
        <f>+SUM(K64:K67)</f>
        <v>100000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500000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164</v>
      </c>
      <c r="D75" s="177"/>
      <c r="E75" s="177"/>
      <c r="F75" s="177"/>
      <c r="G75" s="177"/>
      <c r="H75" s="171"/>
      <c r="I75" s="97"/>
      <c r="J75" s="98"/>
      <c r="K75" s="99">
        <f>+SUM(K72:K73)</f>
        <v>500000</v>
      </c>
      <c r="L75" s="189"/>
    </row>
    <row r="76" spans="2:12">
      <c r="B76" s="170"/>
      <c r="C76" s="196"/>
      <c r="D76" s="177"/>
      <c r="E76" s="177"/>
      <c r="F76" s="177"/>
      <c r="G76" s="177"/>
      <c r="H76" s="171"/>
      <c r="I76" s="97"/>
      <c r="J76" s="98"/>
      <c r="K76" s="99"/>
      <c r="L76" s="189"/>
    </row>
    <row r="77" spans="2:12">
      <c r="B77" s="170"/>
      <c r="C77" s="196" t="s">
        <v>141</v>
      </c>
      <c r="D77" s="177"/>
      <c r="E77" s="177"/>
      <c r="F77" s="177"/>
      <c r="G77" s="177"/>
      <c r="H77" s="171"/>
      <c r="I77" s="97"/>
      <c r="J77" s="98"/>
      <c r="K77" s="99">
        <f>+K69+K75</f>
        <v>600000</v>
      </c>
      <c r="L77" s="189"/>
    </row>
    <row r="78" spans="2:12" ht="16" thickBot="1">
      <c r="B78" s="170"/>
      <c r="C78" s="171"/>
      <c r="D78" s="171"/>
      <c r="E78" s="171"/>
      <c r="F78" s="171"/>
      <c r="G78" s="171"/>
      <c r="H78" s="171"/>
      <c r="I78" s="97" t="s">
        <v>8</v>
      </c>
      <c r="J78" s="98"/>
      <c r="K78" s="99" t="s">
        <v>8</v>
      </c>
      <c r="L78" s="189"/>
    </row>
    <row r="79" spans="2:12" ht="20" thickTop="1" thickBot="1">
      <c r="B79" s="170"/>
      <c r="C79" s="286" t="s">
        <v>99</v>
      </c>
      <c r="D79" s="287"/>
      <c r="E79" s="287"/>
      <c r="F79" s="287"/>
      <c r="G79" s="288"/>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171</v>
      </c>
      <c r="D81" s="175"/>
      <c r="E81" s="177"/>
      <c r="F81" s="177"/>
      <c r="G81" s="177"/>
      <c r="H81" s="171"/>
      <c r="I81" s="100" t="s">
        <v>100</v>
      </c>
      <c r="J81" s="184"/>
      <c r="K81" s="101" t="s">
        <v>100</v>
      </c>
      <c r="L81" s="189"/>
    </row>
    <row r="82" spans="2:12">
      <c r="B82" s="170">
        <v>3200</v>
      </c>
      <c r="C82" s="185" t="s">
        <v>101</v>
      </c>
      <c r="D82" s="185"/>
      <c r="E82" s="177"/>
      <c r="F82" s="177"/>
      <c r="G82" s="177"/>
      <c r="H82" s="171"/>
      <c r="I82" s="100" t="s">
        <v>102</v>
      </c>
      <c r="J82" s="184"/>
      <c r="K82" s="101">
        <v>500000</v>
      </c>
      <c r="L82" s="189"/>
    </row>
    <row r="83" spans="2:12">
      <c r="B83" s="170">
        <v>3900</v>
      </c>
      <c r="C83" s="185" t="s">
        <v>103</v>
      </c>
      <c r="D83" s="177"/>
      <c r="E83" s="177"/>
      <c r="F83" s="177"/>
      <c r="G83" s="177"/>
      <c r="H83" s="171"/>
      <c r="I83" s="100" t="s">
        <v>102</v>
      </c>
      <c r="J83" s="184"/>
      <c r="K83" s="101" t="s">
        <v>102</v>
      </c>
      <c r="L83" s="189"/>
    </row>
    <row r="84" spans="2:12">
      <c r="B84" s="170"/>
      <c r="C84" s="185"/>
      <c r="D84" s="177"/>
      <c r="E84" s="177"/>
      <c r="F84" s="177"/>
      <c r="G84" s="177"/>
      <c r="H84" s="171"/>
      <c r="I84" s="100"/>
      <c r="J84" s="184"/>
      <c r="K84" s="101"/>
      <c r="L84" s="189"/>
    </row>
    <row r="85" spans="2:12">
      <c r="B85" s="170"/>
      <c r="C85" s="199" t="s">
        <v>169</v>
      </c>
      <c r="D85" s="177"/>
      <c r="E85" s="177"/>
      <c r="F85" s="177"/>
      <c r="G85" s="177"/>
      <c r="H85" s="171"/>
      <c r="I85" s="100"/>
      <c r="J85" s="184"/>
      <c r="K85" s="101">
        <f>+SUM(K82:K83)</f>
        <v>500000</v>
      </c>
      <c r="L85" s="189"/>
    </row>
    <row r="86" spans="2:12">
      <c r="B86" s="170"/>
      <c r="C86" s="199"/>
      <c r="D86" s="177"/>
      <c r="E86" s="177"/>
      <c r="F86" s="177"/>
      <c r="G86" s="177"/>
      <c r="H86" s="171"/>
      <c r="I86" s="100"/>
      <c r="J86" s="184"/>
      <c r="K86" s="101"/>
      <c r="L86" s="189"/>
    </row>
    <row r="87" spans="2:12" ht="18">
      <c r="B87" s="170"/>
      <c r="C87" s="224" t="s">
        <v>166</v>
      </c>
      <c r="D87" s="177"/>
      <c r="E87" s="177"/>
      <c r="F87" s="177"/>
      <c r="G87" s="177"/>
      <c r="H87" s="171"/>
      <c r="I87" s="100"/>
      <c r="J87" s="184"/>
      <c r="K87" s="226">
        <f>+K77+K85</f>
        <v>1100000</v>
      </c>
      <c r="L87" s="189"/>
    </row>
    <row r="88" spans="2:12" ht="16" thickBot="1">
      <c r="B88" s="170"/>
      <c r="C88" s="177"/>
      <c r="D88" s="177"/>
      <c r="E88" s="177"/>
      <c r="F88" s="177"/>
      <c r="G88" s="177"/>
      <c r="H88" s="171"/>
      <c r="I88" s="100" t="s">
        <v>100</v>
      </c>
      <c r="J88" s="184"/>
      <c r="K88" s="101" t="s">
        <v>100</v>
      </c>
      <c r="L88" s="189"/>
    </row>
    <row r="89" spans="2:12" ht="20" thickTop="1" thickBot="1">
      <c r="B89" s="170"/>
      <c r="C89" s="289" t="s">
        <v>104</v>
      </c>
      <c r="D89" s="290"/>
      <c r="E89" s="290"/>
      <c r="F89" s="290"/>
      <c r="G89" s="291"/>
      <c r="H89" s="171"/>
      <c r="I89" s="234">
        <f>+I59</f>
        <v>1100000</v>
      </c>
      <c r="J89" s="235"/>
      <c r="K89" s="236">
        <f>+K87</f>
        <v>1100000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31"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CL5 inc.</v>
      </c>
      <c r="AL2" s="1" t="s">
        <v>8</v>
      </c>
      <c r="AN2" s="1"/>
      <c r="AO2" s="1"/>
      <c r="AS2" s="106"/>
      <c r="AT2" s="106"/>
      <c r="AU2" s="106"/>
      <c r="AV2" s="106"/>
      <c r="AW2" s="106"/>
      <c r="AX2" s="106"/>
      <c r="AY2" s="106"/>
      <c r="AZ2" s="106"/>
    </row>
    <row r="3" spans="2:52">
      <c r="C3" s="107" t="s">
        <v>120</v>
      </c>
      <c r="AL3" s="1" t="s">
        <v>8</v>
      </c>
      <c r="AN3" s="1"/>
      <c r="AO3" s="1"/>
      <c r="AS3" s="106"/>
      <c r="AT3" s="106"/>
      <c r="AU3" s="106"/>
      <c r="AV3" s="106"/>
      <c r="AW3" s="106"/>
      <c r="AX3" s="106"/>
      <c r="AY3" s="106"/>
      <c r="AZ3" s="106"/>
    </row>
    <row r="4" spans="2:52" ht="13" thickBot="1">
      <c r="C4" s="108" t="s">
        <v>121</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33.972602739726028</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6">
        <f>+E14/C7</f>
        <v>12400</v>
      </c>
      <c r="D9" s="116"/>
      <c r="E9" s="243">
        <v>2017</v>
      </c>
      <c r="F9" s="244" t="s">
        <v>8</v>
      </c>
      <c r="G9" s="19"/>
      <c r="J9" s="1"/>
      <c r="M9" s="1"/>
      <c r="AE9" s="1"/>
      <c r="AH9" s="1"/>
      <c r="AK9" s="1"/>
      <c r="AN9" s="1"/>
      <c r="AO9" s="1"/>
      <c r="AR9" s="106"/>
      <c r="AU9" s="106"/>
      <c r="AV9" s="106"/>
      <c r="AW9" s="106"/>
      <c r="AX9" s="106"/>
      <c r="AY9" s="106"/>
      <c r="AZ9" s="106"/>
    </row>
    <row r="10" spans="2:52" ht="13" thickTop="1">
      <c r="C10" s="245" t="s">
        <v>110</v>
      </c>
      <c r="D10" s="116"/>
      <c r="E10" s="241"/>
      <c r="F10" s="242"/>
      <c r="J10" s="1"/>
      <c r="M10" s="1"/>
      <c r="AE10" s="1"/>
      <c r="AH10" s="1"/>
      <c r="AK10" s="1"/>
      <c r="AN10" s="1"/>
      <c r="AO10" s="1"/>
      <c r="AR10" s="106"/>
      <c r="AU10" s="106"/>
      <c r="AV10" s="106"/>
      <c r="AW10" s="106"/>
      <c r="AX10" s="106"/>
      <c r="AY10" s="106"/>
      <c r="AZ10" s="106"/>
    </row>
    <row r="11" spans="2:52">
      <c r="C11" s="123" t="s">
        <v>122</v>
      </c>
      <c r="D11" s="106"/>
      <c r="E11" s="124">
        <v>1000000</v>
      </c>
      <c r="F11" s="125">
        <f>E11/E14</f>
        <v>0.80645161290322576</v>
      </c>
      <c r="J11" s="1"/>
      <c r="M11" s="1"/>
      <c r="AE11" s="1"/>
      <c r="AH11" s="1"/>
      <c r="AK11" s="1"/>
      <c r="AN11" s="1"/>
      <c r="AO11" s="1"/>
      <c r="AR11" s="106"/>
      <c r="AS11" s="106"/>
      <c r="AT11" s="106"/>
      <c r="AU11" s="106"/>
      <c r="AV11" s="106"/>
      <c r="AW11" s="106"/>
      <c r="AX11" s="106"/>
      <c r="AY11" s="106"/>
      <c r="AZ11" s="106"/>
    </row>
    <row r="12" spans="2:52">
      <c r="C12" s="126" t="s">
        <v>123</v>
      </c>
      <c r="D12" s="106"/>
      <c r="E12" s="124">
        <v>216000</v>
      </c>
      <c r="F12" s="125">
        <f>+E12/E14</f>
        <v>0.17419354838709677</v>
      </c>
      <c r="J12" s="1"/>
      <c r="M12" s="1"/>
      <c r="AE12" s="1"/>
      <c r="AH12" s="1"/>
      <c r="AK12" s="1"/>
      <c r="AN12" s="1"/>
      <c r="AO12" s="1"/>
      <c r="AR12" s="106"/>
      <c r="AS12" s="106"/>
      <c r="AT12" s="106"/>
      <c r="AU12" s="106"/>
      <c r="AV12" s="106"/>
      <c r="AW12" s="106"/>
      <c r="AX12" s="106"/>
      <c r="AY12" s="106"/>
      <c r="AZ12" s="106"/>
    </row>
    <row r="13" spans="2:52" ht="13" thickBot="1">
      <c r="C13" s="126" t="s">
        <v>124</v>
      </c>
      <c r="D13" s="106"/>
      <c r="E13" s="124">
        <v>24000</v>
      </c>
      <c r="F13" s="125">
        <f>+E13/E14</f>
        <v>1.935483870967742E-2</v>
      </c>
      <c r="J13" s="1"/>
      <c r="M13" s="1"/>
      <c r="AE13" s="1"/>
      <c r="AH13" s="1"/>
      <c r="AK13" s="1"/>
      <c r="AN13" s="1"/>
      <c r="AO13" s="1"/>
      <c r="AR13" s="106"/>
      <c r="AS13" s="106"/>
      <c r="AT13" s="106"/>
      <c r="AU13" s="106"/>
      <c r="AV13" s="106"/>
      <c r="AW13" s="106"/>
      <c r="AX13" s="106"/>
      <c r="AY13" s="106"/>
      <c r="AZ13" s="106"/>
    </row>
    <row r="14" spans="2:52" ht="14" thickTop="1" thickBot="1">
      <c r="C14" s="237" t="s">
        <v>135</v>
      </c>
      <c r="D14" s="128"/>
      <c r="E14" s="240">
        <f>+SUM(E11:E13)</f>
        <v>1240000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360000</v>
      </c>
      <c r="F16" s="136">
        <f>+E16/E14</f>
        <v>0.29032258064516131</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125</v>
      </c>
      <c r="D19" s="106"/>
      <c r="E19" s="139">
        <v>320000</v>
      </c>
      <c r="F19" s="131">
        <f>+E19/E14</f>
        <v>0.25806451612903225</v>
      </c>
      <c r="J19" s="1"/>
      <c r="M19" s="1"/>
      <c r="AE19" s="1"/>
      <c r="AH19" s="1"/>
      <c r="AK19" s="1"/>
      <c r="AN19" s="1"/>
      <c r="AO19" s="1"/>
      <c r="AR19" s="106"/>
      <c r="AS19" s="106"/>
      <c r="AT19" s="106"/>
      <c r="AU19" s="106"/>
      <c r="AV19" s="106"/>
      <c r="AW19" s="106"/>
      <c r="AX19" s="106"/>
      <c r="AY19" s="106"/>
      <c r="AZ19" s="106"/>
    </row>
    <row r="20" spans="3:52" ht="16" thickBot="1">
      <c r="C20" s="127" t="s">
        <v>126</v>
      </c>
      <c r="D20" s="140"/>
      <c r="E20" s="141">
        <f>0.2*E19</f>
        <v>64000</v>
      </c>
      <c r="F20" s="142">
        <f>E20/E$14</f>
        <v>5.1612903225806452E-2</v>
      </c>
      <c r="J20" s="1"/>
      <c r="M20" s="1"/>
      <c r="AE20" s="1"/>
      <c r="AH20" s="1"/>
      <c r="AK20" s="1"/>
      <c r="AN20" s="1"/>
      <c r="AO20" s="1"/>
      <c r="AR20" s="106"/>
      <c r="AS20" s="106"/>
      <c r="AT20" s="106"/>
      <c r="AU20" s="106"/>
      <c r="AV20" s="106"/>
      <c r="AW20" s="106"/>
      <c r="AX20" s="106"/>
      <c r="AY20" s="106"/>
      <c r="AZ20" s="106"/>
    </row>
    <row r="21" spans="3:52">
      <c r="C21" s="143" t="s">
        <v>136</v>
      </c>
      <c r="D21" s="144"/>
      <c r="E21" s="145">
        <f>SUM(E19:E20)</f>
        <v>384000</v>
      </c>
      <c r="F21" s="146">
        <f>E21/E$14</f>
        <v>0.30967741935483872</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216</v>
      </c>
      <c r="D23" s="144"/>
      <c r="E23" s="145">
        <f>E16+E21</f>
        <v>744000</v>
      </c>
      <c r="F23" s="146">
        <f>E23/E$14</f>
        <v>0.6</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113</v>
      </c>
      <c r="D25" s="128"/>
      <c r="E25" s="238">
        <f>E14-E23</f>
        <v>496000</v>
      </c>
      <c r="F25" s="239">
        <f>E25/E$14</f>
        <v>0.4</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127</v>
      </c>
      <c r="D27" s="106"/>
      <c r="E27" s="150">
        <v>96000</v>
      </c>
      <c r="F27" s="131">
        <f>E27/$E$14</f>
        <v>7.7419354838709681E-2</v>
      </c>
      <c r="J27" s="1"/>
      <c r="M27" s="1"/>
      <c r="AE27" s="1"/>
      <c r="AH27" s="1"/>
      <c r="AK27" s="1"/>
      <c r="AN27" s="1"/>
      <c r="AO27" s="1"/>
      <c r="AR27" s="106"/>
      <c r="AS27" s="106"/>
      <c r="AT27" s="106"/>
      <c r="AU27" s="106"/>
      <c r="AV27" s="106"/>
      <c r="AW27" s="106"/>
      <c r="AX27" s="106"/>
      <c r="AY27" s="106"/>
      <c r="AZ27" s="106"/>
    </row>
    <row r="28" spans="3:52">
      <c r="C28" s="151" t="s">
        <v>128</v>
      </c>
      <c r="D28" s="152"/>
      <c r="E28" s="150">
        <v>31000</v>
      </c>
      <c r="F28" s="131">
        <f t="shared" ref="F28:F35" si="0">E28/E$14</f>
        <v>2.5000000000000001E-2</v>
      </c>
      <c r="J28" s="1"/>
      <c r="M28" s="1"/>
      <c r="AE28" s="1"/>
      <c r="AH28" s="1"/>
      <c r="AK28" s="1"/>
      <c r="AN28" s="1"/>
      <c r="AO28" s="1"/>
      <c r="AR28" s="106"/>
      <c r="AS28" s="106"/>
    </row>
    <row r="29" spans="3:52">
      <c r="C29" s="151" t="s">
        <v>129</v>
      </c>
      <c r="D29" s="152"/>
      <c r="E29" s="150">
        <v>25000</v>
      </c>
      <c r="F29" s="131">
        <f t="shared" si="0"/>
        <v>2.0161290322580645E-2</v>
      </c>
      <c r="J29" s="1"/>
      <c r="M29" s="1"/>
      <c r="AE29" s="1"/>
      <c r="AH29" s="1"/>
      <c r="AK29" s="1"/>
      <c r="AN29" s="1"/>
      <c r="AO29" s="1"/>
      <c r="AR29" s="106"/>
      <c r="AS29" s="106"/>
    </row>
    <row r="30" spans="3:52">
      <c r="C30" s="151" t="s">
        <v>130</v>
      </c>
      <c r="D30" s="152"/>
      <c r="E30" s="150">
        <v>40000</v>
      </c>
      <c r="F30" s="131">
        <f t="shared" si="0"/>
        <v>3.2258064516129031E-2</v>
      </c>
      <c r="J30" s="1"/>
      <c r="M30" s="1"/>
      <c r="AE30" s="1"/>
      <c r="AH30" s="1"/>
      <c r="AK30" s="1"/>
      <c r="AN30" s="1"/>
      <c r="AO30" s="1"/>
      <c r="AR30" s="106"/>
      <c r="AS30" s="106"/>
    </row>
    <row r="31" spans="3:52">
      <c r="C31" s="126" t="s">
        <v>131</v>
      </c>
      <c r="D31" s="106"/>
      <c r="E31" s="150">
        <v>36000</v>
      </c>
      <c r="F31" s="131">
        <f t="shared" si="0"/>
        <v>2.903225806451613E-2</v>
      </c>
      <c r="J31" s="1"/>
      <c r="M31" s="1"/>
      <c r="AE31" s="1"/>
      <c r="AH31" s="1"/>
      <c r="AK31" s="1"/>
      <c r="AN31" s="1"/>
      <c r="AO31" s="1"/>
      <c r="AR31" s="106"/>
      <c r="AS31" s="106"/>
    </row>
    <row r="32" spans="3:52">
      <c r="C32" s="126" t="s">
        <v>132</v>
      </c>
      <c r="D32" s="106"/>
      <c r="E32" s="150">
        <v>35000</v>
      </c>
      <c r="F32" s="131">
        <f t="shared" si="0"/>
        <v>2.8225806451612902E-2</v>
      </c>
      <c r="J32" s="1"/>
      <c r="M32" s="1"/>
      <c r="AE32" s="1"/>
      <c r="AH32" s="1"/>
      <c r="AK32" s="1"/>
      <c r="AN32" s="1"/>
      <c r="AO32" s="1"/>
      <c r="AR32" s="106"/>
      <c r="AS32" s="106"/>
    </row>
    <row r="33" spans="3:52">
      <c r="C33" s="126" t="s">
        <v>133</v>
      </c>
      <c r="D33" s="106"/>
      <c r="E33" s="150">
        <v>31000</v>
      </c>
      <c r="F33" s="131">
        <f t="shared" si="0"/>
        <v>2.5000000000000001E-2</v>
      </c>
      <c r="J33" s="1"/>
      <c r="M33" s="1"/>
      <c r="AE33" s="1"/>
      <c r="AH33" s="1"/>
      <c r="AK33" s="1"/>
      <c r="AN33" s="1"/>
      <c r="AO33" s="1"/>
      <c r="AR33" s="106"/>
      <c r="AS33" s="106"/>
    </row>
    <row r="34" spans="3:52">
      <c r="C34" s="126" t="s">
        <v>134</v>
      </c>
      <c r="D34" s="106"/>
      <c r="E34" s="150">
        <v>30000</v>
      </c>
      <c r="F34" s="131">
        <f t="shared" si="0"/>
        <v>2.4193548387096774E-2</v>
      </c>
      <c r="J34" s="1"/>
      <c r="M34" s="1"/>
      <c r="AE34" s="1"/>
      <c r="AH34" s="1"/>
      <c r="AK34" s="1"/>
      <c r="AN34" s="1"/>
      <c r="AO34" s="1"/>
      <c r="AR34" s="106"/>
      <c r="AS34" s="106"/>
    </row>
    <row r="35" spans="3:52">
      <c r="C35" s="143" t="s">
        <v>137</v>
      </c>
      <c r="D35" s="153"/>
      <c r="E35" s="145">
        <f>SUM(E27:E34)</f>
        <v>324000</v>
      </c>
      <c r="F35" s="154">
        <f t="shared" si="0"/>
        <v>0.26129032258064516</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114</v>
      </c>
      <c r="D37" s="128"/>
      <c r="E37" s="148">
        <f>E25-E35</f>
        <v>172000</v>
      </c>
      <c r="F37" s="129">
        <f>E37/E$14</f>
        <v>0.13870967741935483</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138</v>
      </c>
      <c r="D39" s="106"/>
      <c r="E39" s="150">
        <v>12000</v>
      </c>
      <c r="F39" s="131">
        <f>E39/E$14</f>
        <v>9.6774193548387101E-3</v>
      </c>
      <c r="J39" s="1"/>
      <c r="M39" s="1"/>
      <c r="AE39" s="1"/>
      <c r="AH39" s="1"/>
      <c r="AK39" s="1"/>
      <c r="AN39" s="1"/>
      <c r="AO39" s="1"/>
      <c r="AR39" s="106"/>
      <c r="AS39" s="137" t="s">
        <v>8</v>
      </c>
      <c r="AT39" s="106"/>
      <c r="AU39" s="106"/>
      <c r="AV39" s="106"/>
      <c r="AW39" s="106"/>
      <c r="AX39" s="106"/>
      <c r="AY39" s="106"/>
      <c r="AZ39" s="106"/>
    </row>
    <row r="40" spans="3:52">
      <c r="C40" s="138" t="s">
        <v>139</v>
      </c>
      <c r="D40" s="106"/>
      <c r="E40" s="150">
        <v>39270</v>
      </c>
      <c r="F40" s="131">
        <f>E40/E$14</f>
        <v>3.1669354838709675E-2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115</v>
      </c>
      <c r="D42" s="155"/>
      <c r="E42" s="238">
        <f>E37-(E39+E40)</f>
        <v>120730</v>
      </c>
      <c r="F42" s="239">
        <f>E42/E$14</f>
        <v>9.7362903225806458E-2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140</v>
      </c>
      <c r="E44" s="130">
        <f>+$F$48*E42</f>
        <v>24146</v>
      </c>
      <c r="F44" s="131">
        <f>E44/E$14</f>
        <v>1.9472580645161289E-2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116</v>
      </c>
      <c r="D46" s="156"/>
      <c r="E46" s="238">
        <f>E42-E44</f>
        <v>96584</v>
      </c>
      <c r="F46" s="239">
        <f>E46/E$14</f>
        <v>7.7890322580645155E-2</v>
      </c>
      <c r="H46" s="162">
        <f>+E46+E44</f>
        <v>120730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117</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2" t="str">
        <f>+'Bilan_d''ouverture'!C3:G3</f>
        <v>Chez CL5 inc.</v>
      </c>
      <c r="D3" s="293"/>
      <c r="E3" s="293"/>
      <c r="F3" s="293"/>
      <c r="G3" s="294"/>
      <c r="H3" s="167"/>
      <c r="I3" s="295" t="s">
        <v>168</v>
      </c>
      <c r="J3" s="296"/>
      <c r="K3" s="297"/>
      <c r="L3" s="189"/>
    </row>
    <row r="4" spans="2:15" ht="16" thickBot="1">
      <c r="B4" s="166"/>
      <c r="C4" s="301" t="s">
        <v>188</v>
      </c>
      <c r="D4" s="302"/>
      <c r="E4" s="302"/>
      <c r="F4" s="302"/>
      <c r="G4" s="303"/>
      <c r="H4" s="167"/>
      <c r="I4" s="298"/>
      <c r="J4" s="299"/>
      <c r="K4" s="300"/>
      <c r="L4" s="189"/>
    </row>
    <row r="5" spans="2:15" ht="17" thickTop="1" thickBot="1">
      <c r="B5" s="166"/>
      <c r="C5" s="304" t="s">
        <v>189</v>
      </c>
      <c r="D5" s="305"/>
      <c r="E5" s="305"/>
      <c r="F5" s="305"/>
      <c r="G5" s="306"/>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170"/>
      <c r="C7" s="286" t="s">
        <v>59</v>
      </c>
      <c r="D7" s="287"/>
      <c r="E7" s="287"/>
      <c r="F7" s="287"/>
      <c r="G7" s="288"/>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c r="B11" s="170">
        <v>1102</v>
      </c>
      <c r="C11" s="178" t="s">
        <v>62</v>
      </c>
      <c r="D11" s="177"/>
      <c r="E11" s="177"/>
      <c r="F11" s="177"/>
      <c r="G11" s="177"/>
      <c r="H11" s="171"/>
      <c r="I11" s="97">
        <v>270000</v>
      </c>
      <c r="J11" s="98"/>
      <c r="K11" s="99">
        <v>0</v>
      </c>
      <c r="L11" s="189"/>
    </row>
    <row r="12" spans="2:15" ht="16" thickBot="1">
      <c r="B12" s="170">
        <v>1103</v>
      </c>
      <c r="C12" s="178" t="s">
        <v>63</v>
      </c>
      <c r="D12" s="177"/>
      <c r="E12" s="177"/>
      <c r="F12" s="177"/>
      <c r="G12" s="177"/>
      <c r="H12" s="171"/>
      <c r="I12" s="97">
        <f>+(500000-42000-500-22000-20000-40000-300000+39000-33000-50000-1000-3000-2000+1000+30000-2700+270+80730+40000-8000)</f>
        <v>166800</v>
      </c>
      <c r="J12" s="98"/>
      <c r="K12" s="99">
        <v>0</v>
      </c>
      <c r="L12" s="189"/>
    </row>
    <row r="13" spans="2:15" ht="17" thickTop="1" thickBot="1">
      <c r="B13" s="170" t="s">
        <v>8</v>
      </c>
      <c r="C13" s="177" t="s">
        <v>8</v>
      </c>
      <c r="D13" s="177"/>
      <c r="E13" s="177"/>
      <c r="F13" s="177"/>
      <c r="G13" s="177"/>
      <c r="H13" s="171"/>
      <c r="I13" s="97" t="s">
        <v>8</v>
      </c>
      <c r="J13" s="98"/>
      <c r="K13" s="99" t="s">
        <v>8</v>
      </c>
      <c r="L13" s="189"/>
      <c r="N13" s="285">
        <f>+I10+I11+I12</f>
        <v>437300</v>
      </c>
      <c r="O13" s="281" t="s">
        <v>212</v>
      </c>
    </row>
    <row r="14" spans="2:15" ht="16" thickTop="1">
      <c r="B14" s="170">
        <v>1200</v>
      </c>
      <c r="C14" s="175" t="s">
        <v>185</v>
      </c>
      <c r="D14" s="176"/>
      <c r="E14" s="177"/>
      <c r="F14" s="177"/>
      <c r="G14" s="177"/>
      <c r="H14" s="171"/>
      <c r="I14" s="97"/>
      <c r="J14" s="98"/>
      <c r="K14" s="99"/>
      <c r="L14" s="189"/>
    </row>
    <row r="15" spans="2:15">
      <c r="B15" s="170">
        <v>1210</v>
      </c>
      <c r="C15" s="178" t="s">
        <v>64</v>
      </c>
      <c r="D15" s="177"/>
      <c r="E15" s="177"/>
      <c r="F15" s="177"/>
      <c r="G15" s="177"/>
      <c r="H15" s="171"/>
      <c r="I15" s="97">
        <v>50000</v>
      </c>
      <c r="J15" s="98"/>
      <c r="K15" s="99">
        <v>0</v>
      </c>
      <c r="L15" s="189"/>
    </row>
    <row r="16" spans="2:15">
      <c r="B16" s="170">
        <v>1220</v>
      </c>
      <c r="C16" s="178" t="s">
        <v>65</v>
      </c>
      <c r="D16" s="177"/>
      <c r="E16" s="177"/>
      <c r="F16" s="177"/>
      <c r="G16" s="177"/>
      <c r="H16" s="171"/>
      <c r="I16" s="97">
        <v>1000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v>0</v>
      </c>
      <c r="J18" s="98"/>
      <c r="K18" s="99">
        <v>0</v>
      </c>
      <c r="L18" s="189"/>
    </row>
    <row r="19" spans="2:14">
      <c r="B19" s="170">
        <v>1250</v>
      </c>
      <c r="C19" s="178" t="s">
        <v>68</v>
      </c>
      <c r="D19" s="177"/>
      <c r="E19" s="177"/>
      <c r="F19" s="177"/>
      <c r="G19" s="177"/>
      <c r="H19" s="171"/>
      <c r="I19" s="97">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22000</v>
      </c>
      <c r="J22" s="98"/>
      <c r="K22" s="99">
        <v>0</v>
      </c>
      <c r="L22" s="189"/>
    </row>
    <row r="23" spans="2:14">
      <c r="B23" s="170">
        <v>1320</v>
      </c>
      <c r="C23" s="178" t="s">
        <v>71</v>
      </c>
      <c r="D23" s="177"/>
      <c r="E23" s="177"/>
      <c r="F23" s="177"/>
      <c r="G23" s="177"/>
      <c r="H23" s="171"/>
      <c r="I23" s="97">
        <v>32000</v>
      </c>
      <c r="J23" s="98"/>
      <c r="K23" s="99">
        <v>0</v>
      </c>
      <c r="L23" s="189"/>
    </row>
    <row r="24" spans="2:14">
      <c r="B24" s="170">
        <v>1330</v>
      </c>
      <c r="C24" s="178" t="s">
        <v>72</v>
      </c>
      <c r="D24" s="177"/>
      <c r="E24" s="177"/>
      <c r="F24" s="177"/>
      <c r="G24" s="177"/>
      <c r="H24" s="171"/>
      <c r="I24" s="97">
        <v>22000</v>
      </c>
      <c r="J24" s="98"/>
      <c r="K24" s="99">
        <v>0</v>
      </c>
      <c r="L24" s="189"/>
    </row>
    <row r="25" spans="2:14">
      <c r="B25" s="170">
        <v>1340</v>
      </c>
      <c r="C25" s="178" t="s">
        <v>73</v>
      </c>
      <c r="D25" s="177"/>
      <c r="E25" s="177"/>
      <c r="F25" s="177"/>
      <c r="G25" s="177"/>
      <c r="H25" s="171"/>
      <c r="I25" s="97">
        <v>7000</v>
      </c>
      <c r="J25" s="98"/>
      <c r="K25" s="99">
        <v>0</v>
      </c>
      <c r="L25" s="189"/>
      <c r="N25" s="190">
        <f>+SUM(I22:I25)</f>
        <v>83000</v>
      </c>
    </row>
    <row r="26" spans="2:14">
      <c r="B26" s="170"/>
      <c r="C26" s="177"/>
      <c r="D26" s="177"/>
      <c r="E26" s="177"/>
      <c r="F26" s="177"/>
      <c r="G26" s="177"/>
      <c r="H26" s="171"/>
      <c r="I26" s="97" t="s">
        <v>8</v>
      </c>
      <c r="J26" s="98"/>
      <c r="K26" s="99" t="s">
        <v>8</v>
      </c>
      <c r="L26" s="189"/>
    </row>
    <row r="27" spans="2:14">
      <c r="B27" s="170">
        <v>1400</v>
      </c>
      <c r="C27" s="175" t="s">
        <v>174</v>
      </c>
      <c r="D27" s="176"/>
      <c r="E27" s="177"/>
      <c r="F27" s="177"/>
      <c r="G27" s="177"/>
      <c r="H27" s="171"/>
      <c r="I27" s="97" t="s">
        <v>8</v>
      </c>
      <c r="J27" s="98"/>
      <c r="K27" s="99" t="s">
        <v>8</v>
      </c>
      <c r="L27" s="189"/>
    </row>
    <row r="28" spans="2:14">
      <c r="B28" s="170">
        <v>1405</v>
      </c>
      <c r="C28" s="177" t="s">
        <v>175</v>
      </c>
      <c r="D28" s="177"/>
      <c r="E28" s="177"/>
      <c r="F28" s="177"/>
      <c r="G28" s="177"/>
      <c r="H28" s="171"/>
      <c r="I28" s="97">
        <v>8000</v>
      </c>
      <c r="J28" s="98"/>
      <c r="K28" s="99">
        <v>0</v>
      </c>
      <c r="L28" s="189"/>
    </row>
    <row r="29" spans="2:14">
      <c r="B29" s="170">
        <v>1421</v>
      </c>
      <c r="C29" s="177" t="s">
        <v>170</v>
      </c>
      <c r="D29" s="177"/>
      <c r="E29" s="177"/>
      <c r="F29" s="177"/>
      <c r="G29" s="177"/>
      <c r="H29" s="171"/>
      <c r="I29" s="97">
        <v>8000</v>
      </c>
      <c r="J29" s="98"/>
      <c r="K29" s="99">
        <v>0</v>
      </c>
      <c r="L29" s="189"/>
    </row>
    <row r="30" spans="2:14">
      <c r="B30" s="170">
        <v>1422</v>
      </c>
      <c r="C30" s="177" t="s">
        <v>74</v>
      </c>
      <c r="D30" s="177"/>
      <c r="E30" s="177"/>
      <c r="F30" s="177"/>
      <c r="G30" s="177"/>
      <c r="H30" s="171"/>
      <c r="I30" s="97">
        <v>8000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v>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+SUM(I9:I32)</f>
        <v>597300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1000</v>
      </c>
      <c r="L47" s="189"/>
    </row>
    <row r="48" spans="2:12">
      <c r="B48" s="170">
        <v>1535</v>
      </c>
      <c r="C48" s="178" t="s">
        <v>87</v>
      </c>
      <c r="D48" s="177"/>
      <c r="E48" s="177"/>
      <c r="F48" s="177"/>
      <c r="G48" s="177"/>
      <c r="H48" s="171"/>
      <c r="I48" s="97">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179</v>
      </c>
      <c r="D54" s="177"/>
      <c r="E54" s="177"/>
      <c r="F54" s="177"/>
      <c r="G54" s="177"/>
      <c r="H54" s="171"/>
      <c r="I54" s="97">
        <v>2700</v>
      </c>
      <c r="J54" s="98"/>
      <c r="K54" s="99">
        <v>0</v>
      </c>
      <c r="L54" s="189"/>
    </row>
    <row r="55" spans="2:13">
      <c r="B55" s="170">
        <v>1611</v>
      </c>
      <c r="C55" s="178" t="s">
        <v>180</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186</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182</v>
      </c>
      <c r="D59" s="177"/>
      <c r="E59" s="177"/>
      <c r="F59" s="177"/>
      <c r="G59" s="177"/>
      <c r="H59" s="171"/>
      <c r="I59" s="225">
        <f>+I34+I57</f>
        <v>920730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86" t="s">
        <v>92</v>
      </c>
      <c r="D61" s="307"/>
      <c r="E61" s="307"/>
      <c r="F61" s="307"/>
      <c r="G61" s="308"/>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24146</v>
      </c>
      <c r="L66" s="189"/>
    </row>
    <row r="67" spans="2:12">
      <c r="B67" s="170">
        <v>2115</v>
      </c>
      <c r="C67" s="177" t="s">
        <v>97</v>
      </c>
      <c r="D67" s="177"/>
      <c r="E67" s="177"/>
      <c r="F67" s="177"/>
      <c r="G67" s="177"/>
      <c r="H67" s="171"/>
      <c r="I67" s="97">
        <v>0</v>
      </c>
      <c r="J67" s="98"/>
      <c r="K67" s="99">
        <v>27000</v>
      </c>
      <c r="L67" s="189"/>
    </row>
    <row r="68" spans="2:12">
      <c r="B68" s="170"/>
      <c r="C68" s="177"/>
      <c r="D68" s="177"/>
      <c r="E68" s="177"/>
      <c r="F68" s="177"/>
      <c r="G68" s="177"/>
      <c r="H68" s="171"/>
      <c r="I68" s="97"/>
      <c r="J68" s="98"/>
      <c r="K68" s="99"/>
      <c r="L68" s="189"/>
    </row>
    <row r="69" spans="2:12" ht="18">
      <c r="B69" s="170"/>
      <c r="C69" s="177" t="s">
        <v>163</v>
      </c>
      <c r="D69" s="177"/>
      <c r="E69" s="177"/>
      <c r="F69" s="177"/>
      <c r="G69" s="177"/>
      <c r="H69" s="171"/>
      <c r="I69" s="97"/>
      <c r="J69" s="98"/>
      <c r="K69" s="198">
        <f>+SUM(K64:K67)</f>
        <v>81146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270000</v>
      </c>
      <c r="L72" s="189"/>
    </row>
    <row r="73" spans="2:12">
      <c r="B73" s="170">
        <v>2406</v>
      </c>
      <c r="C73" s="178" t="s">
        <v>97</v>
      </c>
      <c r="D73" s="177"/>
      <c r="E73" s="177"/>
      <c r="F73" s="177"/>
      <c r="G73" s="177"/>
      <c r="H73" s="171"/>
      <c r="I73" s="97">
        <v>27000</v>
      </c>
      <c r="J73" s="98"/>
      <c r="K73" s="99">
        <v>0</v>
      </c>
      <c r="L73" s="189"/>
    </row>
    <row r="74" spans="2:12">
      <c r="B74" s="170"/>
      <c r="C74" s="178"/>
      <c r="D74" s="177"/>
      <c r="E74" s="177"/>
      <c r="F74" s="177"/>
      <c r="G74" s="177"/>
      <c r="H74" s="171"/>
      <c r="I74" s="97"/>
      <c r="J74" s="98"/>
      <c r="K74" s="99"/>
      <c r="L74" s="189"/>
    </row>
    <row r="75" spans="2:12" ht="18">
      <c r="B75" s="170"/>
      <c r="C75" s="196" t="s">
        <v>164</v>
      </c>
      <c r="D75" s="177"/>
      <c r="E75" s="177"/>
      <c r="F75" s="177"/>
      <c r="G75" s="177"/>
      <c r="H75" s="171"/>
      <c r="I75" s="97"/>
      <c r="J75" s="98"/>
      <c r="K75" s="198">
        <f>+(SUM(K71:K74)-SUM(I71:I74))</f>
        <v>243000</v>
      </c>
      <c r="L75" s="189"/>
    </row>
    <row r="76" spans="2:12" ht="18">
      <c r="B76" s="170"/>
      <c r="C76" s="196"/>
      <c r="D76" s="177"/>
      <c r="E76" s="177"/>
      <c r="F76" s="177"/>
      <c r="G76" s="177"/>
      <c r="H76" s="171"/>
      <c r="I76" s="97"/>
      <c r="J76" s="98"/>
      <c r="K76" s="198"/>
      <c r="L76" s="189"/>
    </row>
    <row r="77" spans="2:12" ht="18">
      <c r="B77" s="170"/>
      <c r="C77" s="223" t="s">
        <v>165</v>
      </c>
      <c r="D77" s="177"/>
      <c r="E77" s="177"/>
      <c r="F77" s="177"/>
      <c r="G77" s="177"/>
      <c r="H77" s="171"/>
      <c r="I77" s="97"/>
      <c r="J77" s="98"/>
      <c r="K77" s="198">
        <f>+K69+K75</f>
        <v>324146</v>
      </c>
      <c r="L77" s="189"/>
    </row>
    <row r="78" spans="2:12" ht="16" thickBot="1">
      <c r="B78" s="170"/>
      <c r="C78" s="171"/>
      <c r="D78" s="171"/>
      <c r="E78" s="171"/>
      <c r="F78" s="171"/>
      <c r="G78" s="171"/>
      <c r="H78" s="171"/>
      <c r="I78" s="97" t="s">
        <v>8</v>
      </c>
      <c r="J78" s="98"/>
      <c r="K78" s="99" t="s">
        <v>8</v>
      </c>
      <c r="L78" s="189"/>
    </row>
    <row r="79" spans="2:12" ht="20" thickTop="1" thickBot="1">
      <c r="B79" s="170"/>
      <c r="C79" s="286" t="s">
        <v>99</v>
      </c>
      <c r="D79" s="287"/>
      <c r="E79" s="287"/>
      <c r="F79" s="287"/>
      <c r="G79" s="288"/>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171</v>
      </c>
      <c r="D81" s="175"/>
      <c r="E81" s="177"/>
      <c r="F81" s="177"/>
      <c r="G81" s="177"/>
      <c r="H81" s="171"/>
      <c r="I81" s="100" t="s">
        <v>100</v>
      </c>
      <c r="J81" s="184"/>
      <c r="K81" s="101" t="s">
        <v>100</v>
      </c>
      <c r="L81" s="189"/>
    </row>
    <row r="82" spans="2:13">
      <c r="B82" s="170">
        <v>3200</v>
      </c>
      <c r="C82" s="185" t="s">
        <v>187</v>
      </c>
      <c r="D82" s="185"/>
      <c r="E82" s="177"/>
      <c r="F82" s="177"/>
      <c r="G82" s="177"/>
      <c r="H82" s="171"/>
      <c r="I82" s="100" t="s">
        <v>102</v>
      </c>
      <c r="J82" s="184"/>
      <c r="K82" s="101">
        <v>500000</v>
      </c>
      <c r="L82" s="189"/>
    </row>
    <row r="83" spans="2:13">
      <c r="B83" s="170">
        <v>3900</v>
      </c>
      <c r="C83" s="185" t="s">
        <v>103</v>
      </c>
      <c r="D83" s="177"/>
      <c r="E83" s="177"/>
      <c r="F83" s="177"/>
      <c r="G83" s="177"/>
      <c r="H83" s="171"/>
      <c r="I83" s="100" t="s">
        <v>102</v>
      </c>
      <c r="J83" s="184"/>
      <c r="K83" s="101">
        <f>+'État des Résultats'!E46</f>
        <v>96584</v>
      </c>
      <c r="L83" s="189"/>
    </row>
    <row r="84" spans="2:13">
      <c r="B84" s="170"/>
      <c r="C84" s="185"/>
      <c r="D84" s="177"/>
      <c r="E84" s="177"/>
      <c r="F84" s="177"/>
      <c r="G84" s="177"/>
      <c r="H84" s="171"/>
      <c r="I84" s="100"/>
      <c r="J84" s="184"/>
      <c r="K84" s="101"/>
      <c r="L84" s="189"/>
    </row>
    <row r="85" spans="2:13" ht="18">
      <c r="B85" s="170"/>
      <c r="C85" s="199" t="s">
        <v>142</v>
      </c>
      <c r="D85" s="177"/>
      <c r="E85" s="177"/>
      <c r="F85" s="177"/>
      <c r="G85" s="177"/>
      <c r="H85" s="171"/>
      <c r="I85" s="100"/>
      <c r="J85" s="184"/>
      <c r="K85" s="200">
        <f>+(SUM(K82:K83)-SUM(I82:I83))</f>
        <v>596584</v>
      </c>
      <c r="L85" s="189"/>
      <c r="M85" s="201" t="s">
        <v>8</v>
      </c>
    </row>
    <row r="86" spans="2:13" ht="18">
      <c r="B86" s="170"/>
      <c r="C86" s="199"/>
      <c r="D86" s="177"/>
      <c r="E86" s="177"/>
      <c r="F86" s="177"/>
      <c r="G86" s="177"/>
      <c r="H86" s="171"/>
      <c r="I86" s="100"/>
      <c r="J86" s="184"/>
      <c r="K86" s="200"/>
      <c r="L86" s="189"/>
      <c r="M86" s="201"/>
    </row>
    <row r="87" spans="2:13" ht="18">
      <c r="B87" s="170"/>
      <c r="C87" s="224" t="s">
        <v>166</v>
      </c>
      <c r="D87" s="177"/>
      <c r="E87" s="177"/>
      <c r="F87" s="177"/>
      <c r="G87" s="177"/>
      <c r="H87" s="171"/>
      <c r="I87" s="100"/>
      <c r="J87" s="184"/>
      <c r="K87" s="226">
        <f>+K77+K85</f>
        <v>920730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89" t="s">
        <v>104</v>
      </c>
      <c r="D89" s="290"/>
      <c r="E89" s="290"/>
      <c r="F89" s="290"/>
      <c r="G89" s="291"/>
      <c r="H89" s="171"/>
      <c r="I89" s="234">
        <f>+I59</f>
        <v>920730</v>
      </c>
      <c r="J89" s="235"/>
      <c r="K89" s="236">
        <f>+K87</f>
        <v>920730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15" t="str">
        <f>+'Bilan_d''ouverture'!C3:G3</f>
        <v>Chez CL5 inc.</v>
      </c>
      <c r="D2" s="316"/>
      <c r="E2" s="316"/>
      <c r="F2" s="316"/>
      <c r="G2" s="317"/>
    </row>
    <row r="3" spans="2:150" ht="15">
      <c r="B3" s="2"/>
      <c r="C3" s="318" t="s">
        <v>55</v>
      </c>
      <c r="D3" s="319"/>
      <c r="E3" s="319"/>
      <c r="F3" s="319"/>
      <c r="G3" s="320"/>
    </row>
    <row r="4" spans="2:150" ht="16" thickBot="1">
      <c r="B4" s="2"/>
      <c r="C4" s="321" t="s">
        <v>56</v>
      </c>
      <c r="D4" s="322"/>
      <c r="E4" s="322"/>
      <c r="F4" s="322"/>
      <c r="G4" s="323"/>
    </row>
    <row r="5" spans="2:150" ht="16" thickTop="1">
      <c r="B5" s="2"/>
      <c r="C5" s="3"/>
      <c r="D5" s="4"/>
      <c r="E5" s="4"/>
      <c r="F5" s="4"/>
      <c r="G5" s="4"/>
    </row>
    <row r="6" spans="2:150" ht="16" thickBot="1">
      <c r="B6" s="2"/>
      <c r="C6" s="3"/>
      <c r="D6" s="4"/>
      <c r="E6" s="4"/>
      <c r="F6" s="4"/>
      <c r="G6" s="4"/>
    </row>
    <row r="7" spans="2:150" ht="28" customHeight="1" thickTop="1">
      <c r="B7" s="2"/>
      <c r="C7" s="311" t="s">
        <v>0</v>
      </c>
      <c r="D7" s="5"/>
      <c r="E7" s="311" t="s">
        <v>1</v>
      </c>
      <c r="F7" s="5"/>
      <c r="G7" s="325" t="s">
        <v>145</v>
      </c>
      <c r="H7" s="6"/>
      <c r="I7" s="309">
        <f>+(500000/0.5)</f>
        <v>1000000</v>
      </c>
      <c r="J7" s="327"/>
      <c r="K7" s="6"/>
      <c r="L7" s="311" t="s">
        <v>194</v>
      </c>
      <c r="M7" s="6"/>
      <c r="N7" s="7" t="s">
        <v>190</v>
      </c>
      <c r="O7" s="6"/>
      <c r="P7" s="6"/>
    </row>
    <row r="8" spans="2:150" ht="28" customHeight="1" thickBot="1">
      <c r="B8" s="2"/>
      <c r="C8" s="324"/>
      <c r="D8" s="5"/>
      <c r="E8" s="312"/>
      <c r="F8" s="5"/>
      <c r="G8" s="326"/>
      <c r="H8" s="6"/>
      <c r="I8" s="310"/>
      <c r="J8" s="328"/>
      <c r="K8" s="6"/>
      <c r="L8" s="312"/>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13" t="s">
        <v>5</v>
      </c>
      <c r="J11" s="314"/>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191</v>
      </c>
      <c r="H13" s="54"/>
      <c r="I13" s="194">
        <f>+'État des Résultats'!E42/Bilan_de_fermeture!K85</f>
        <v>0.20236881981414184</v>
      </c>
      <c r="J13" s="55" t="s">
        <v>8</v>
      </c>
      <c r="K13" s="54"/>
      <c r="L13" s="53" t="s">
        <v>11</v>
      </c>
      <c r="M13" s="56"/>
      <c r="N13" s="57" t="s">
        <v>48</v>
      </c>
      <c r="O13" s="24"/>
    </row>
    <row r="14" spans="2:150" ht="48" customHeight="1" thickTop="1" thickBot="1">
      <c r="B14" s="13"/>
      <c r="C14" s="207"/>
      <c r="D14" s="83"/>
      <c r="E14" s="255" t="s">
        <v>195</v>
      </c>
      <c r="F14" s="85"/>
      <c r="G14" s="45" t="s">
        <v>146</v>
      </c>
      <c r="H14" s="85"/>
      <c r="I14" s="208">
        <f>+'État des Résultats'!E42/(Bilan_de_fermeture!K75+Bilan_de_fermeture!K85)</f>
        <v>0.14379740442886002</v>
      </c>
      <c r="J14" s="209"/>
      <c r="K14" s="85"/>
      <c r="L14" s="210" t="s">
        <v>143</v>
      </c>
      <c r="M14" s="83"/>
      <c r="N14" s="211" t="s">
        <v>144</v>
      </c>
      <c r="O14" s="24"/>
    </row>
    <row r="15" spans="2:150" ht="37" thickBot="1">
      <c r="B15" s="13"/>
      <c r="C15" s="48"/>
      <c r="D15" s="42"/>
      <c r="E15" s="47" t="s">
        <v>12</v>
      </c>
      <c r="F15" s="44"/>
      <c r="G15" s="45" t="s">
        <v>147</v>
      </c>
      <c r="H15" s="49"/>
      <c r="I15" s="204">
        <f>+'État des Résultats'!E42/Bilan_de_fermeture!I59</f>
        <v>0.13112421665417659</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192</v>
      </c>
      <c r="H17" s="58"/>
      <c r="I17" s="195">
        <f>+'État des Résultats'!F42</f>
        <v>9.7362903225806458E-2</v>
      </c>
      <c r="J17" s="59"/>
      <c r="K17" s="58"/>
      <c r="L17" s="53" t="s">
        <v>16</v>
      </c>
      <c r="M17" s="60"/>
      <c r="N17" s="57" t="s">
        <v>50</v>
      </c>
      <c r="O17" s="24"/>
    </row>
    <row r="18" spans="2:15" ht="57" customHeight="1" thickBot="1">
      <c r="B18" s="13"/>
      <c r="C18" s="61"/>
      <c r="D18" s="62"/>
      <c r="E18" s="63" t="s">
        <v>17</v>
      </c>
      <c r="F18" s="64"/>
      <c r="G18" s="65" t="s">
        <v>148</v>
      </c>
      <c r="H18" s="64"/>
      <c r="I18" s="205">
        <f>+'État des Résultats'!F25</f>
        <v>0.4</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193</v>
      </c>
      <c r="H20" s="54"/>
      <c r="I20" s="202">
        <f>+'État des Résultats'!E14/Bilan_de_fermeture!I59</f>
        <v>1.3467574641860263</v>
      </c>
      <c r="J20" s="70"/>
      <c r="K20" s="54"/>
      <c r="L20" s="53" t="s">
        <v>40</v>
      </c>
      <c r="M20" s="56"/>
      <c r="N20" s="57" t="s">
        <v>52</v>
      </c>
      <c r="O20" s="24"/>
    </row>
    <row r="21" spans="2:15" ht="49" thickBot="1">
      <c r="B21" s="13"/>
      <c r="C21" s="71"/>
      <c r="D21" s="42"/>
      <c r="E21" s="72" t="s">
        <v>151</v>
      </c>
      <c r="F21" s="44"/>
      <c r="G21" s="73" t="s">
        <v>150</v>
      </c>
      <c r="H21" s="44"/>
      <c r="I21" s="215">
        <f>+'État des Résultats'!E16/'Ind. de performance'!J21</f>
        <v>5.76</v>
      </c>
      <c r="J21" s="212">
        <f>+((SUM('Bilan_d''ouverture'!I22:I25)+SUM(Bilan_de_fermeture!I22:I25)))/2</f>
        <v>62500</v>
      </c>
      <c r="K21" s="44"/>
      <c r="L21" s="74" t="s">
        <v>41</v>
      </c>
      <c r="M21" s="42"/>
      <c r="N21" s="74" t="s">
        <v>21</v>
      </c>
      <c r="O21" s="24"/>
    </row>
    <row r="22" spans="2:15" ht="49" thickBot="1">
      <c r="B22" s="13"/>
      <c r="C22" s="71"/>
      <c r="D22" s="42"/>
      <c r="E22" s="75" t="s">
        <v>152</v>
      </c>
      <c r="F22" s="44"/>
      <c r="G22" s="73" t="s">
        <v>149</v>
      </c>
      <c r="H22" s="44"/>
      <c r="I22" s="217">
        <f>365/I21</f>
        <v>63.368055555555557</v>
      </c>
      <c r="J22" s="216" t="s">
        <v>160</v>
      </c>
      <c r="K22" s="44"/>
      <c r="L22" s="74" t="s">
        <v>42</v>
      </c>
      <c r="M22" s="42"/>
      <c r="N22" s="74" t="s">
        <v>43</v>
      </c>
      <c r="O22" s="24"/>
    </row>
    <row r="23" spans="2:15" ht="56" thickBot="1">
      <c r="B23" s="13"/>
      <c r="C23" s="76"/>
      <c r="D23" s="42"/>
      <c r="E23" s="43" t="s">
        <v>44</v>
      </c>
      <c r="F23" s="44"/>
      <c r="G23" s="45" t="s">
        <v>153</v>
      </c>
      <c r="H23" s="44"/>
      <c r="I23" s="206">
        <f>+'État des Résultats'!E14/'Ind. de performance'!J23</f>
        <v>49.6</v>
      </c>
      <c r="J23" s="213">
        <f>+('Bilan_d''ouverture'!I15+Bilan_de_fermeture!I15)/2</f>
        <v>25000</v>
      </c>
      <c r="K23" s="44"/>
      <c r="L23" s="47" t="s">
        <v>22</v>
      </c>
      <c r="M23" s="42"/>
      <c r="N23" s="51" t="s">
        <v>53</v>
      </c>
      <c r="O23" s="24"/>
    </row>
    <row r="24" spans="2:15" ht="76" thickBot="1">
      <c r="B24" s="13"/>
      <c r="C24" s="76"/>
      <c r="D24" s="42"/>
      <c r="E24" s="43" t="s">
        <v>45</v>
      </c>
      <c r="F24" s="44"/>
      <c r="G24" s="45" t="s">
        <v>154</v>
      </c>
      <c r="H24" s="44"/>
      <c r="I24" s="206">
        <f>365/I23</f>
        <v>7.3588709677419351</v>
      </c>
      <c r="J24" s="46" t="s">
        <v>160</v>
      </c>
      <c r="K24" s="44"/>
      <c r="L24" s="47" t="s">
        <v>23</v>
      </c>
      <c r="M24" s="42"/>
      <c r="N24" s="51" t="s">
        <v>24</v>
      </c>
      <c r="O24" s="24"/>
    </row>
    <row r="25" spans="2:15" ht="62" customHeight="1" thickBot="1">
      <c r="B25" s="13"/>
      <c r="C25" s="219"/>
      <c r="D25" s="42"/>
      <c r="E25" s="43" t="s">
        <v>167</v>
      </c>
      <c r="F25" s="44"/>
      <c r="G25" s="73" t="s">
        <v>161</v>
      </c>
      <c r="H25" s="44"/>
      <c r="I25" s="220">
        <f>+'État des Résultats'!E16/'Ind. de performance'!J25</f>
        <v>24</v>
      </c>
      <c r="J25" s="214">
        <f>+(('Bilan_d''ouverture'!K65+Bilan_de_fermeture!K65))/2</f>
        <v>15000</v>
      </c>
      <c r="K25" s="44"/>
      <c r="L25" s="221"/>
      <c r="M25" s="42"/>
      <c r="N25" s="222"/>
      <c r="O25" s="24"/>
    </row>
    <row r="26" spans="2:15" ht="76" thickBot="1">
      <c r="B26" s="13"/>
      <c r="C26" s="71"/>
      <c r="D26" s="42"/>
      <c r="E26" s="74" t="s">
        <v>25</v>
      </c>
      <c r="F26" s="44"/>
      <c r="G26" s="45" t="s">
        <v>162</v>
      </c>
      <c r="H26" s="44"/>
      <c r="I26" s="218">
        <f>+(365/I25)</f>
        <v>15.208333333333334</v>
      </c>
      <c r="J26" s="214" t="s">
        <v>160</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f>+Bilan_de_fermeture!I59/Bilan_de_fermeture!K85</f>
        <v>1.5433367304520402</v>
      </c>
      <c r="J28" s="77" t="s">
        <v>8</v>
      </c>
      <c r="K28" s="44"/>
      <c r="L28" s="251" t="s">
        <v>31</v>
      </c>
      <c r="M28" s="42"/>
      <c r="N28" s="253" t="s">
        <v>32</v>
      </c>
      <c r="O28" s="24"/>
    </row>
    <row r="29" spans="2:15" ht="57" customHeight="1" thickBot="1">
      <c r="B29" s="13"/>
      <c r="C29" s="78"/>
      <c r="D29" s="42"/>
      <c r="E29" s="79"/>
      <c r="F29" s="44"/>
      <c r="G29" s="80" t="s">
        <v>158</v>
      </c>
      <c r="H29" s="44"/>
      <c r="I29" s="206">
        <f>+Bilan_de_fermeture!K77/Bilan_de_fermeture!K85</f>
        <v>0.54333673045204023</v>
      </c>
      <c r="J29" s="46"/>
      <c r="K29" s="44"/>
      <c r="L29" s="79" t="s">
        <v>31</v>
      </c>
      <c r="M29" s="42"/>
      <c r="N29" s="81" t="s">
        <v>32</v>
      </c>
      <c r="O29" s="24"/>
    </row>
    <row r="30" spans="2:15" ht="60" customHeight="1" thickBot="1">
      <c r="B30" s="13"/>
      <c r="C30" s="91" t="s">
        <v>8</v>
      </c>
      <c r="D30" s="42"/>
      <c r="E30" s="92" t="s">
        <v>8</v>
      </c>
      <c r="F30" s="44"/>
      <c r="G30" s="80" t="s">
        <v>155</v>
      </c>
      <c r="H30" s="44"/>
      <c r="I30" s="206">
        <f>+I28/I29</f>
        <v>2.8404792901963933</v>
      </c>
      <c r="J30" s="46"/>
      <c r="K30" s="44"/>
      <c r="L30" s="79" t="s">
        <v>31</v>
      </c>
      <c r="M30" s="42"/>
      <c r="N30" s="81" t="s">
        <v>32</v>
      </c>
      <c r="O30" s="24"/>
    </row>
    <row r="31" spans="2:15" ht="60" customHeight="1" thickBot="1">
      <c r="B31" s="13"/>
      <c r="C31" s="82"/>
      <c r="D31" s="83"/>
      <c r="E31" s="84" t="s">
        <v>33</v>
      </c>
      <c r="F31" s="85"/>
      <c r="G31" s="86" t="s">
        <v>157</v>
      </c>
      <c r="H31" s="85"/>
      <c r="I31" s="254">
        <f>+Bilan_de_fermeture!K77/Bilan_de_fermeture!I59</f>
        <v>0.35205326208551913</v>
      </c>
      <c r="J31" s="87" t="s">
        <v>8</v>
      </c>
      <c r="K31" s="85"/>
      <c r="L31" s="84" t="s">
        <v>34</v>
      </c>
      <c r="M31" s="83"/>
      <c r="N31" s="88" t="s">
        <v>35</v>
      </c>
      <c r="O31" s="24"/>
    </row>
    <row r="32" spans="2:15" ht="97" thickBot="1">
      <c r="B32" s="13"/>
      <c r="C32" s="76"/>
      <c r="D32" s="42"/>
      <c r="E32" s="47" t="s">
        <v>36</v>
      </c>
      <c r="F32" s="44"/>
      <c r="G32" s="45" t="s">
        <v>156</v>
      </c>
      <c r="H32" s="44"/>
      <c r="I32" s="193">
        <f>+Bilan_de_fermeture!I34/Bilan_de_fermeture!K69</f>
        <v>7.3608064476375912</v>
      </c>
      <c r="J32" s="89" t="s">
        <v>8</v>
      </c>
      <c r="K32" s="44"/>
      <c r="L32" s="47" t="s">
        <v>37</v>
      </c>
      <c r="M32" s="42"/>
      <c r="N32" s="90" t="s">
        <v>46</v>
      </c>
      <c r="O32" s="24"/>
    </row>
    <row r="33" spans="2:15" ht="61" thickBot="1">
      <c r="B33" s="13"/>
      <c r="C33" s="76"/>
      <c r="D33" s="42"/>
      <c r="E33" s="47" t="s">
        <v>38</v>
      </c>
      <c r="F33" s="44"/>
      <c r="G33" s="45" t="s">
        <v>159</v>
      </c>
      <c r="H33" s="44"/>
      <c r="I33" s="193">
        <f>+((Bilan_de_fermeture!I34-Bilan_de_fermeture!N25))/Bilan_de_fermeture!K69</f>
        <v>6.3379587410346785</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36"/>
  <sheetViews>
    <sheetView tabSelected="1" topLeftCell="A112" zoomScale="150" zoomScaleNormal="150" zoomScalePageLayoutView="150" workbookViewId="0">
      <selection activeCell="J135" sqref="J135"/>
    </sheetView>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44" t="s">
        <v>196</v>
      </c>
      <c r="C2" s="345"/>
      <c r="D2" s="345"/>
      <c r="E2" s="345"/>
      <c r="F2" s="345"/>
      <c r="G2" s="345"/>
      <c r="H2" s="345"/>
      <c r="I2" s="345"/>
      <c r="J2" s="345"/>
      <c r="K2" s="346"/>
    </row>
    <row r="3" spans="2:11" ht="14" customHeight="1">
      <c r="B3" s="344" t="str">
        <f>+'État des Résultats'!C2</f>
        <v>Chez CL5 inc.</v>
      </c>
      <c r="C3" s="345"/>
      <c r="D3" s="345"/>
      <c r="E3" s="345"/>
      <c r="F3" s="345"/>
      <c r="G3" s="345"/>
      <c r="H3" s="345"/>
      <c r="I3" s="345"/>
      <c r="J3" s="345"/>
      <c r="K3" s="346"/>
    </row>
    <row r="4" spans="2:11" ht="13" thickBot="1">
      <c r="J4" s="162"/>
      <c r="K4" s="19"/>
    </row>
    <row r="5" spans="2:11" ht="14" customHeight="1" thickTop="1" thickBot="1">
      <c r="B5" s="347" t="str">
        <f>+'État des Résultats'!C10</f>
        <v>Revenus</v>
      </c>
      <c r="C5" s="348"/>
      <c r="D5" s="348"/>
      <c r="E5" s="348"/>
      <c r="F5" s="348"/>
      <c r="G5" s="348"/>
      <c r="H5" s="348"/>
      <c r="I5" s="348"/>
      <c r="J5" s="348"/>
      <c r="K5" s="349"/>
    </row>
    <row r="6" spans="2:11" ht="13" thickTop="1">
      <c r="C6" s="256"/>
      <c r="D6" s="256"/>
      <c r="E6" s="256"/>
      <c r="F6" s="257"/>
      <c r="G6" s="257"/>
      <c r="H6" s="257"/>
      <c r="I6" s="257"/>
      <c r="J6" s="162"/>
      <c r="K6" s="19"/>
    </row>
    <row r="7" spans="2:11">
      <c r="B7" s="1">
        <v>4100</v>
      </c>
      <c r="C7" s="350" t="str">
        <f>+'État des Résultats'!C11</f>
        <v xml:space="preserve">  Nourriture</v>
      </c>
      <c r="D7" s="350"/>
      <c r="E7" s="350"/>
      <c r="J7" s="162">
        <v>0</v>
      </c>
      <c r="K7" s="19"/>
    </row>
    <row r="8" spans="2:11">
      <c r="B8" s="1">
        <v>4200</v>
      </c>
      <c r="C8" s="350" t="str">
        <f>+'État des Résultats'!C12</f>
        <v xml:space="preserve">  Boisson</v>
      </c>
      <c r="D8" s="350"/>
      <c r="E8" s="350"/>
      <c r="J8" s="162">
        <v>0</v>
      </c>
      <c r="K8" s="19"/>
    </row>
    <row r="9" spans="2:11">
      <c r="B9" s="1">
        <v>4300</v>
      </c>
      <c r="C9" s="257" t="str">
        <f>+'État des Résultats'!C13</f>
        <v xml:space="preserve">  Autres revenus</v>
      </c>
      <c r="D9" s="257"/>
      <c r="E9" s="257"/>
      <c r="J9" s="162">
        <v>0</v>
      </c>
      <c r="K9" s="19"/>
    </row>
    <row r="10" spans="2:11" ht="15">
      <c r="C10" s="1" t="s">
        <v>8</v>
      </c>
      <c r="J10" s="258">
        <v>0</v>
      </c>
      <c r="K10" s="19"/>
    </row>
    <row r="11" spans="2:11" ht="13" thickBot="1">
      <c r="J11" s="162"/>
      <c r="K11" s="19"/>
    </row>
    <row r="12" spans="2:11" ht="14" customHeight="1" thickTop="1" thickBot="1">
      <c r="B12" s="347" t="str">
        <f>+'État des Résultats'!C23</f>
        <v xml:space="preserve">    Coût de revient de base « Prime Cost »</v>
      </c>
      <c r="C12" s="348"/>
      <c r="D12" s="348"/>
      <c r="E12" s="348"/>
      <c r="F12" s="348"/>
      <c r="G12" s="348"/>
      <c r="H12" s="348"/>
      <c r="I12" s="348"/>
      <c r="J12" s="348"/>
      <c r="K12" s="349"/>
    </row>
    <row r="13" spans="2:11" ht="13" thickTop="1">
      <c r="C13" s="259"/>
      <c r="D13" s="257"/>
      <c r="E13" s="257"/>
      <c r="F13" s="257"/>
      <c r="G13" s="257"/>
      <c r="H13" s="259"/>
      <c r="I13" s="259"/>
      <c r="J13" s="162"/>
      <c r="K13" s="19"/>
    </row>
    <row r="14" spans="2:11">
      <c r="B14" s="1">
        <v>5000</v>
      </c>
      <c r="C14" s="1" t="str">
        <f>+'État des Résultats'!C16</f>
        <v>Coût des produits vendus</v>
      </c>
      <c r="J14" s="162">
        <v>0</v>
      </c>
      <c r="K14" s="19"/>
    </row>
    <row r="15" spans="2:11">
      <c r="B15" s="1">
        <v>6000</v>
      </c>
      <c r="C15" s="1" t="str">
        <f>+'État des Résultats'!C18</f>
        <v xml:space="preserve">Coût de la main-d’œuvre </v>
      </c>
      <c r="J15" s="162">
        <v>0</v>
      </c>
      <c r="K15" s="19"/>
    </row>
    <row r="16" spans="2:11" ht="15">
      <c r="J16" s="258">
        <v>0</v>
      </c>
      <c r="K16" s="19"/>
    </row>
    <row r="17" spans="2:11" ht="13" thickBot="1">
      <c r="J17" s="162"/>
      <c r="K17" s="19"/>
    </row>
    <row r="18" spans="2:11" ht="14" customHeight="1" thickTop="1" thickBot="1">
      <c r="B18" s="336" t="str">
        <f>+'État des Résultats'!C35</f>
        <v xml:space="preserve">    Total des frais d’exploitation</v>
      </c>
      <c r="C18" s="342"/>
      <c r="D18" s="342"/>
      <c r="E18" s="342"/>
      <c r="F18" s="342"/>
      <c r="G18" s="342"/>
      <c r="H18" s="342"/>
      <c r="I18" s="342"/>
      <c r="J18" s="342"/>
      <c r="K18" s="343"/>
    </row>
    <row r="19" spans="2:11" ht="13" thickTop="1">
      <c r="J19" s="162"/>
      <c r="K19" s="19"/>
    </row>
    <row r="20" spans="2:11">
      <c r="B20" s="1">
        <v>7300</v>
      </c>
      <c r="C20" s="1" t="str">
        <f>+'État des Résultats'!C27</f>
        <v xml:space="preserve"> Frais d’occupation </v>
      </c>
      <c r="J20" s="162">
        <v>0</v>
      </c>
      <c r="K20" s="19"/>
    </row>
    <row r="21" spans="2:11">
      <c r="B21" s="1">
        <v>7400</v>
      </c>
      <c r="C21" s="1" t="str">
        <f>+'État des Résultats'!C28</f>
        <v xml:space="preserve"> Coût direct d’exploitation </v>
      </c>
      <c r="J21" s="162">
        <v>0</v>
      </c>
      <c r="K21" s="19"/>
    </row>
    <row r="22" spans="2:11">
      <c r="B22" s="1">
        <v>7500</v>
      </c>
      <c r="C22" s="1" t="str">
        <f>+'État des Résultats'!C29</f>
        <v xml:space="preserve"> Musique &amp; Divertissement </v>
      </c>
      <c r="J22" s="162">
        <v>0</v>
      </c>
      <c r="K22" s="19"/>
    </row>
    <row r="23" spans="2:11">
      <c r="B23" s="1">
        <v>7600</v>
      </c>
      <c r="C23" s="1" t="str">
        <f>+'État des Résultats'!C30</f>
        <v xml:space="preserve"> Marketing &amp; Communication marketing</v>
      </c>
      <c r="J23" s="162">
        <v>0</v>
      </c>
      <c r="K23" s="19"/>
    </row>
    <row r="24" spans="2:11">
      <c r="B24" s="1">
        <v>7700</v>
      </c>
      <c r="C24" s="1" t="str">
        <f>+'État des Résultats'!C31</f>
        <v xml:space="preserve"> Services publics </v>
      </c>
      <c r="J24" s="162">
        <v>0</v>
      </c>
      <c r="K24" s="19"/>
    </row>
    <row r="25" spans="2:11">
      <c r="B25" s="1">
        <v>7800</v>
      </c>
      <c r="C25" s="1" t="str">
        <f>+'État des Résultats'!C32</f>
        <v xml:space="preserve"> Administration &amp; Frais généraux</v>
      </c>
      <c r="J25" s="162">
        <v>0</v>
      </c>
      <c r="K25" s="19"/>
    </row>
    <row r="26" spans="2:11">
      <c r="B26" s="1">
        <v>7900</v>
      </c>
      <c r="C26" s="1" t="str">
        <f>+'État des Résultats'!C33</f>
        <v xml:space="preserve"> Entretien &amp; Réparations </v>
      </c>
      <c r="J26" s="162">
        <v>0</v>
      </c>
      <c r="K26" s="19"/>
    </row>
    <row r="27" spans="2:11">
      <c r="C27" s="1" t="str">
        <f>+'État des Résultats'!C34</f>
        <v xml:space="preserve"> Autres dépenses </v>
      </c>
      <c r="J27" s="162">
        <v>0</v>
      </c>
      <c r="K27" s="19"/>
    </row>
    <row r="28" spans="2:11" ht="15">
      <c r="C28" s="260" t="str">
        <f>+'État des Résultats'!C35</f>
        <v xml:space="preserve">    Total des frais d’exploitation</v>
      </c>
      <c r="J28" s="258">
        <v>0</v>
      </c>
      <c r="K28" s="19"/>
    </row>
    <row r="29" spans="2:11" ht="13" thickBot="1">
      <c r="J29" s="162"/>
      <c r="K29" s="19"/>
    </row>
    <row r="30" spans="2:11" ht="14" thickTop="1" thickBot="1">
      <c r="B30" s="341" t="s">
        <v>197</v>
      </c>
      <c r="C30" s="342"/>
      <c r="D30" s="342"/>
      <c r="E30" s="342"/>
      <c r="F30" s="342"/>
      <c r="G30" s="342"/>
      <c r="H30" s="342"/>
      <c r="I30" s="342"/>
      <c r="J30" s="342"/>
      <c r="K30" s="343"/>
    </row>
    <row r="31" spans="2:11" ht="13" thickTop="1">
      <c r="J31" s="162"/>
      <c r="K31" s="19"/>
    </row>
    <row r="32" spans="2:11">
      <c r="B32" s="1">
        <v>8100</v>
      </c>
      <c r="C32" s="1" t="str">
        <f>+'État des Résultats'!C39</f>
        <v xml:space="preserve"> Frais financiers</v>
      </c>
      <c r="J32" s="162">
        <v>0</v>
      </c>
      <c r="K32" s="19"/>
    </row>
    <row r="33" spans="2:11">
      <c r="B33" s="1">
        <v>8500</v>
      </c>
      <c r="C33" s="1" t="str">
        <f>+'État des Résultats'!C40</f>
        <v xml:space="preserve"> Amortissements </v>
      </c>
      <c r="J33" s="162">
        <v>0</v>
      </c>
      <c r="K33" s="19"/>
    </row>
    <row r="34" spans="2:11" ht="15">
      <c r="C34" s="260" t="str">
        <f>+B30</f>
        <v>Total des frais financiers et amortissement</v>
      </c>
      <c r="J34" s="258">
        <v>0</v>
      </c>
      <c r="K34" s="19"/>
    </row>
    <row r="35" spans="2:11" ht="16" thickBot="1">
      <c r="C35" s="260"/>
      <c r="J35" s="258"/>
      <c r="K35" s="19"/>
    </row>
    <row r="36" spans="2:11" ht="17" thickTop="1" thickBot="1">
      <c r="B36" s="351" t="s">
        <v>198</v>
      </c>
      <c r="C36" s="352"/>
      <c r="D36" s="352"/>
      <c r="E36" s="352"/>
      <c r="F36" s="352"/>
      <c r="G36" s="352"/>
      <c r="H36" s="352"/>
      <c r="I36" s="352"/>
      <c r="J36" s="352"/>
      <c r="K36" s="353"/>
    </row>
    <row r="37" spans="2:11" ht="16" thickTop="1">
      <c r="C37" s="260"/>
      <c r="J37" s="258"/>
      <c r="K37" s="19"/>
    </row>
    <row r="38" spans="2:11" ht="15">
      <c r="B38" s="1">
        <v>9000</v>
      </c>
      <c r="C38" s="260" t="str">
        <f>+'État des Résultats'!C44</f>
        <v xml:space="preserve"> Impôts </v>
      </c>
      <c r="J38" s="258">
        <v>0</v>
      </c>
      <c r="K38" s="19"/>
    </row>
    <row r="39" spans="2:11" ht="13" thickBot="1"/>
    <row r="40" spans="2:11" ht="14" thickTop="1" thickBot="1">
      <c r="B40" s="341" t="s">
        <v>199</v>
      </c>
      <c r="C40" s="354"/>
      <c r="D40" s="354"/>
      <c r="E40" s="354"/>
      <c r="F40" s="354"/>
      <c r="G40" s="354"/>
      <c r="H40" s="354"/>
      <c r="I40" s="354"/>
      <c r="J40" s="354"/>
      <c r="K40" s="355"/>
    </row>
    <row r="41" spans="2:11" ht="13" thickTop="1">
      <c r="C41" s="1" t="s">
        <v>8</v>
      </c>
      <c r="J41" s="162"/>
      <c r="K41" s="19"/>
    </row>
    <row r="42" spans="2:11" ht="15">
      <c r="C42" s="329" t="s">
        <v>200</v>
      </c>
      <c r="D42" s="329"/>
      <c r="E42" s="329"/>
      <c r="F42" s="329"/>
      <c r="G42" s="329"/>
      <c r="H42" s="329"/>
      <c r="I42" s="329"/>
      <c r="J42" s="258">
        <v>0</v>
      </c>
      <c r="K42" s="261" t="e">
        <f>J42/J121</f>
        <v>#DIV/0!</v>
      </c>
    </row>
    <row r="43" spans="2:11">
      <c r="J43" s="162"/>
      <c r="K43" s="19"/>
    </row>
    <row r="44" spans="2:11">
      <c r="C44" s="1" t="str">
        <f>+'État des Résultats'!C40</f>
        <v xml:space="preserve"> Amortissements </v>
      </c>
      <c r="I44" s="262">
        <v>0</v>
      </c>
      <c r="J44" s="262" t="s">
        <v>8</v>
      </c>
      <c r="K44" s="19"/>
    </row>
    <row r="45" spans="2:11">
      <c r="C45" s="1" t="s">
        <v>8</v>
      </c>
      <c r="H45" s="1" t="s">
        <v>8</v>
      </c>
      <c r="I45" s="262" t="s">
        <v>8</v>
      </c>
      <c r="J45" s="262" t="s">
        <v>8</v>
      </c>
      <c r="K45" s="19"/>
    </row>
    <row r="46" spans="2:11" ht="15">
      <c r="C46" s="329" t="s">
        <v>201</v>
      </c>
      <c r="D46" s="329"/>
      <c r="E46" s="329"/>
      <c r="F46" s="329"/>
      <c r="G46" s="329"/>
      <c r="H46" s="329"/>
      <c r="I46" s="329"/>
      <c r="J46" s="258">
        <v>0</v>
      </c>
      <c r="K46" s="261" t="e">
        <f>J46/J121</f>
        <v>#DIV/0!</v>
      </c>
    </row>
    <row r="47" spans="2:11">
      <c r="C47" s="1" t="s">
        <v>8</v>
      </c>
      <c r="I47" s="262"/>
      <c r="J47" s="162"/>
      <c r="K47" s="19"/>
    </row>
    <row r="48" spans="2:11" ht="15">
      <c r="B48" s="263">
        <f>+Bilan_de_fermeture!B14</f>
        <v>1200</v>
      </c>
      <c r="C48" s="264" t="str">
        <f>+Bilan_de_fermeture!C14</f>
        <v>Débiteurs (1200-1299)</v>
      </c>
      <c r="G48" s="265" t="s">
        <v>202</v>
      </c>
      <c r="H48" s="265" t="s">
        <v>203</v>
      </c>
      <c r="J48" s="162"/>
      <c r="K48" s="19"/>
    </row>
    <row r="49" spans="2:11">
      <c r="J49" s="162"/>
      <c r="K49" s="19"/>
    </row>
    <row r="50" spans="2:11">
      <c r="B50" s="1">
        <f>+Bilan_de_fermeture!B15</f>
        <v>1210</v>
      </c>
      <c r="C50" s="1" t="str">
        <f>+Bilan_de_fermeture!C15</f>
        <v>Clients</v>
      </c>
      <c r="G50" s="162">
        <v>0</v>
      </c>
      <c r="H50" s="162">
        <v>0</v>
      </c>
      <c r="I50" s="162"/>
      <c r="J50" s="162"/>
      <c r="K50" s="19"/>
    </row>
    <row r="51" spans="2:11">
      <c r="B51" s="1">
        <f>+Bilan_de_fermeture!B16</f>
        <v>1220</v>
      </c>
      <c r="C51" s="1" t="str">
        <f>+Bilan_de_fermeture!C16</f>
        <v>Complimentaires</v>
      </c>
      <c r="G51" s="162">
        <v>0</v>
      </c>
      <c r="H51" s="162">
        <v>0</v>
      </c>
      <c r="I51" s="162"/>
      <c r="J51" s="162"/>
      <c r="K51" s="19"/>
    </row>
    <row r="52" spans="2:11">
      <c r="B52" s="1">
        <f>+Bilan_de_fermeture!B17</f>
        <v>1230</v>
      </c>
      <c r="C52" s="1" t="str">
        <f>+Bilan_de_fermeture!C17</f>
        <v>Autres recevables</v>
      </c>
      <c r="G52" s="162">
        <v>0</v>
      </c>
      <c r="H52" s="162">
        <v>0</v>
      </c>
      <c r="I52" s="162"/>
      <c r="J52" s="162"/>
      <c r="K52" s="19"/>
    </row>
    <row r="53" spans="2:11">
      <c r="B53" s="1">
        <f>+Bilan_de_fermeture!B18</f>
        <v>1240</v>
      </c>
      <c r="C53" s="1" t="str">
        <f>+Bilan_de_fermeture!C18</f>
        <v>Employés</v>
      </c>
      <c r="G53" s="162">
        <v>0</v>
      </c>
      <c r="H53" s="162">
        <v>0</v>
      </c>
      <c r="I53" s="162"/>
      <c r="J53" s="162"/>
      <c r="K53" s="19"/>
    </row>
    <row r="54" spans="2:11">
      <c r="B54" s="1">
        <f>+Bilan_de_fermeture!B19</f>
        <v>1250</v>
      </c>
      <c r="C54" s="1" t="str">
        <f>+Bilan_de_fermeture!C19</f>
        <v>Provision pour mauvaises créances</v>
      </c>
      <c r="G54" s="162">
        <v>0</v>
      </c>
      <c r="H54" s="162">
        <v>0</v>
      </c>
      <c r="I54" s="162"/>
      <c r="J54" s="162"/>
      <c r="K54" s="19"/>
    </row>
    <row r="55" spans="2:11" ht="15">
      <c r="G55" s="266">
        <v>0</v>
      </c>
      <c r="H55" s="266">
        <v>0</v>
      </c>
      <c r="I55" s="258">
        <v>0</v>
      </c>
      <c r="J55" s="262" t="s">
        <v>8</v>
      </c>
      <c r="K55" s="267" t="e">
        <f>+I55/J121</f>
        <v>#DIV/0!</v>
      </c>
    </row>
    <row r="56" spans="2:11">
      <c r="G56" s="162"/>
      <c r="H56" s="162"/>
      <c r="I56" s="162"/>
      <c r="J56" s="162"/>
      <c r="K56" s="19"/>
    </row>
    <row r="57" spans="2:11" ht="15">
      <c r="B57" s="263">
        <f>+Bilan_de_fermeture!B21</f>
        <v>1300</v>
      </c>
      <c r="C57" s="268" t="str">
        <f>+Bilan_de_fermeture!C21</f>
        <v>Stocks (1330-1399)</v>
      </c>
      <c r="G57" s="162"/>
      <c r="H57" s="162"/>
      <c r="I57" s="162"/>
      <c r="J57" s="162"/>
      <c r="K57" s="19"/>
    </row>
    <row r="58" spans="2:11">
      <c r="G58" s="162"/>
      <c r="H58" s="162"/>
      <c r="I58" s="162"/>
      <c r="J58" s="162"/>
      <c r="K58" s="19"/>
    </row>
    <row r="59" spans="2:11">
      <c r="B59" s="1">
        <f>+Bilan_de_fermeture!B22</f>
        <v>1310</v>
      </c>
      <c r="C59" s="1" t="str">
        <f>+Bilan_de_fermeture!C22</f>
        <v>Nourriture</v>
      </c>
      <c r="G59" s="162">
        <v>0</v>
      </c>
      <c r="H59" s="162">
        <v>0</v>
      </c>
      <c r="I59" s="162"/>
      <c r="J59" s="162"/>
      <c r="K59" s="19"/>
    </row>
    <row r="60" spans="2:11">
      <c r="B60" s="1">
        <f>+Bilan_de_fermeture!B23</f>
        <v>1320</v>
      </c>
      <c r="C60" s="1" t="str">
        <f>+Bilan_de_fermeture!C23</f>
        <v>Boissons</v>
      </c>
      <c r="G60" s="162">
        <v>0</v>
      </c>
      <c r="H60" s="162">
        <v>0</v>
      </c>
      <c r="I60" s="162"/>
      <c r="J60" s="162"/>
      <c r="K60" s="19"/>
    </row>
    <row r="61" spans="2:11">
      <c r="B61" s="1">
        <f>+Bilan_de_fermeture!B24</f>
        <v>1330</v>
      </c>
      <c r="C61" s="1" t="str">
        <f>+Bilan_de_fermeture!C24</f>
        <v>Fournitures</v>
      </c>
      <c r="G61" s="162">
        <v>0</v>
      </c>
      <c r="H61" s="162">
        <v>0</v>
      </c>
      <c r="I61" s="162"/>
      <c r="J61" s="162"/>
      <c r="K61" s="19"/>
    </row>
    <row r="62" spans="2:11">
      <c r="B62" s="1">
        <f>+Bilan_de_fermeture!B25</f>
        <v>1340</v>
      </c>
      <c r="C62" s="1" t="str">
        <f>+Bilan_de_fermeture!C25</f>
        <v>Autres</v>
      </c>
      <c r="G62" s="162">
        <v>0</v>
      </c>
      <c r="H62" s="162">
        <v>0</v>
      </c>
      <c r="I62" s="162"/>
      <c r="J62" s="162"/>
      <c r="K62" s="19"/>
    </row>
    <row r="63" spans="2:11" ht="15">
      <c r="G63" s="258">
        <v>0</v>
      </c>
      <c r="H63" s="269">
        <v>0</v>
      </c>
      <c r="I63" s="269">
        <v>0</v>
      </c>
      <c r="J63" s="262" t="s">
        <v>8</v>
      </c>
      <c r="K63" s="267" t="e">
        <f>+I63/J121</f>
        <v>#DIV/0!</v>
      </c>
    </row>
    <row r="64" spans="2:11" ht="15">
      <c r="B64" s="263">
        <f>+Bilan_de_fermeture!B27</f>
        <v>1400</v>
      </c>
      <c r="C64" s="268" t="str">
        <f>+Bilan_de_fermeture!C27</f>
        <v>Frais payés d’avance (1400-1499)</v>
      </c>
      <c r="G64" s="162"/>
      <c r="H64" s="162"/>
      <c r="I64" s="162"/>
      <c r="J64" s="162"/>
      <c r="K64" s="19"/>
    </row>
    <row r="65" spans="2:11">
      <c r="G65" s="162"/>
      <c r="H65" s="162"/>
      <c r="I65" s="162"/>
      <c r="J65" s="162"/>
      <c r="K65" s="19"/>
    </row>
    <row r="66" spans="2:11">
      <c r="B66" s="1">
        <f>+Bilan_de_fermeture!B28</f>
        <v>1405</v>
      </c>
      <c r="C66" s="1" t="str">
        <f>+Bilan_de_fermeture!C28</f>
        <v>Divers frais payés d’avance</v>
      </c>
      <c r="G66" s="162">
        <v>0</v>
      </c>
      <c r="H66" s="162">
        <v>0</v>
      </c>
      <c r="I66" s="162"/>
      <c r="J66" s="162"/>
      <c r="K66" s="19"/>
    </row>
    <row r="67" spans="2:11">
      <c r="B67" s="1">
        <f>+Bilan_de_fermeture!B29</f>
        <v>1421</v>
      </c>
      <c r="C67" s="1" t="str">
        <f>+Bilan_de_fermeture!C29</f>
        <v>Dépôt chez Gaz Métropolitain</v>
      </c>
      <c r="G67" s="162">
        <v>0</v>
      </c>
      <c r="H67" s="162">
        <v>0</v>
      </c>
      <c r="I67" s="162"/>
      <c r="J67" s="162"/>
      <c r="K67" s="19"/>
    </row>
    <row r="68" spans="2:11">
      <c r="B68" s="1">
        <f>+Bilan_de_fermeture!B30</f>
        <v>1422</v>
      </c>
      <c r="C68" s="1" t="str">
        <f>+Bilan_de_fermeture!C30</f>
        <v>Dépôt chez Hydro Québec</v>
      </c>
      <c r="G68" s="162">
        <v>0</v>
      </c>
      <c r="H68" s="162">
        <v>0</v>
      </c>
      <c r="I68" s="162"/>
      <c r="J68" s="162"/>
      <c r="K68" s="19"/>
    </row>
    <row r="69" spans="2:11">
      <c r="B69" s="1">
        <f>+Bilan_de_fermeture!B31</f>
        <v>1430</v>
      </c>
      <c r="C69" s="1" t="str">
        <f>+Bilan_de_fermeture!C31</f>
        <v>Taxes</v>
      </c>
      <c r="G69" s="162">
        <v>0</v>
      </c>
      <c r="H69" s="162">
        <v>0</v>
      </c>
      <c r="I69" s="162"/>
      <c r="J69" s="162"/>
      <c r="K69" s="19"/>
    </row>
    <row r="70" spans="2:11">
      <c r="B70" s="1">
        <f>+Bilan_de_fermeture!B32</f>
        <v>1440</v>
      </c>
      <c r="C70" s="1" t="str">
        <f>+Bilan_de_fermeture!C32</f>
        <v>Licences</v>
      </c>
      <c r="G70" s="162">
        <v>0</v>
      </c>
      <c r="H70" s="162">
        <v>0</v>
      </c>
      <c r="I70" s="162"/>
      <c r="J70" s="162"/>
      <c r="K70" s="19"/>
    </row>
    <row r="71" spans="2:11" ht="15">
      <c r="G71" s="258">
        <v>0</v>
      </c>
      <c r="H71" s="258">
        <v>0</v>
      </c>
      <c r="I71" s="258">
        <v>0</v>
      </c>
      <c r="J71" s="262" t="s">
        <v>8</v>
      </c>
      <c r="K71" s="267" t="e">
        <f>+I71/J121</f>
        <v>#DIV/0!</v>
      </c>
    </row>
    <row r="72" spans="2:11" ht="15">
      <c r="B72" s="263">
        <f>+Bilan_de_fermeture!B63</f>
        <v>2100</v>
      </c>
      <c r="C72" s="268" t="str">
        <f>+Bilan_de_fermeture!C63</f>
        <v>Payable à court terme</v>
      </c>
      <c r="G72" s="162"/>
      <c r="H72" s="162"/>
      <c r="I72" s="162"/>
      <c r="J72" s="162"/>
      <c r="K72" s="19"/>
    </row>
    <row r="73" spans="2:11">
      <c r="G73" s="162"/>
      <c r="H73" s="162"/>
      <c r="I73" s="162"/>
      <c r="J73" s="162"/>
      <c r="K73" s="19"/>
    </row>
    <row r="74" spans="2:11">
      <c r="B74" s="1">
        <f>+Bilan_de_fermeture!B64</f>
        <v>2101</v>
      </c>
      <c r="C74" s="1" t="str">
        <f>+Bilan_de_fermeture!C64</f>
        <v>Marge de crédit</v>
      </c>
      <c r="G74" s="162">
        <v>0</v>
      </c>
      <c r="H74" s="162">
        <v>0</v>
      </c>
      <c r="I74" s="162"/>
      <c r="J74" s="162"/>
      <c r="K74" s="19"/>
    </row>
    <row r="75" spans="2:11">
      <c r="B75" s="1">
        <f>+Bilan_de_fermeture!B65</f>
        <v>2105</v>
      </c>
      <c r="C75" s="1" t="str">
        <f>+Bilan_de_fermeture!C65</f>
        <v>Créditeurs et frais courus</v>
      </c>
      <c r="G75" s="162">
        <v>0</v>
      </c>
      <c r="H75" s="162">
        <v>0</v>
      </c>
      <c r="I75" s="162"/>
      <c r="J75" s="162"/>
      <c r="K75" s="19"/>
    </row>
    <row r="76" spans="2:11">
      <c r="B76" s="1">
        <f>+Bilan_de_fermeture!B66</f>
        <v>2110</v>
      </c>
      <c r="C76" s="1" t="str">
        <f>+Bilan_de_fermeture!C66</f>
        <v>Impôt sur le bénéfice à payer</v>
      </c>
      <c r="G76" s="162">
        <v>0</v>
      </c>
      <c r="H76" s="162">
        <v>0</v>
      </c>
      <c r="I76" s="162"/>
      <c r="J76" s="162"/>
      <c r="K76" s="19"/>
    </row>
    <row r="77" spans="2:11">
      <c r="B77" s="1">
        <f>+Bilan_de_fermeture!B67</f>
        <v>2115</v>
      </c>
      <c r="C77" s="1" t="str">
        <f>+Bilan_de_fermeture!C67</f>
        <v>Portion à CT de la dette à LT</v>
      </c>
      <c r="G77" s="162">
        <v>0</v>
      </c>
      <c r="H77" s="162">
        <v>0</v>
      </c>
      <c r="I77" s="162"/>
      <c r="J77" s="162"/>
      <c r="K77" s="19"/>
    </row>
    <row r="78" spans="2:11" ht="15">
      <c r="G78" s="270">
        <v>0</v>
      </c>
      <c r="H78" s="258">
        <v>0</v>
      </c>
      <c r="I78" s="258">
        <v>0</v>
      </c>
      <c r="J78" s="262" t="s">
        <v>8</v>
      </c>
      <c r="K78" s="267" t="e">
        <f>+I78/J121</f>
        <v>#DIV/0!</v>
      </c>
    </row>
    <row r="79" spans="2:11" ht="15">
      <c r="G79" s="356" t="s">
        <v>8</v>
      </c>
      <c r="H79" s="258"/>
      <c r="I79" s="258"/>
      <c r="J79" s="262"/>
      <c r="K79" s="19"/>
    </row>
    <row r="80" spans="2:11" ht="15">
      <c r="C80" s="329" t="s">
        <v>204</v>
      </c>
      <c r="D80" s="329"/>
      <c r="E80" s="329"/>
      <c r="F80" s="329"/>
      <c r="G80" s="329"/>
      <c r="H80" s="329"/>
      <c r="I80" s="329"/>
      <c r="J80" s="258">
        <v>0</v>
      </c>
      <c r="K80" s="261" t="e">
        <f>J80/J121</f>
        <v>#DIV/0!</v>
      </c>
    </row>
    <row r="81" spans="2:11" ht="16" thickBot="1">
      <c r="C81" s="271"/>
      <c r="D81" s="271"/>
      <c r="E81" s="271"/>
      <c r="F81" s="271"/>
      <c r="G81" s="271"/>
      <c r="H81" s="271"/>
      <c r="I81" s="271"/>
      <c r="J81" s="258"/>
      <c r="K81" s="19"/>
    </row>
    <row r="82" spans="2:11" ht="17" thickTop="1" thickBot="1">
      <c r="B82" s="272"/>
      <c r="C82" s="333" t="s">
        <v>205</v>
      </c>
      <c r="D82" s="334"/>
      <c r="E82" s="334"/>
      <c r="F82" s="334"/>
      <c r="G82" s="334"/>
      <c r="H82" s="334"/>
      <c r="I82" s="335"/>
      <c r="J82" s="273">
        <v>0</v>
      </c>
      <c r="K82" s="274" t="e">
        <f>J82/J121</f>
        <v>#DIV/0!</v>
      </c>
    </row>
    <row r="83" spans="2:11" ht="14" thickTop="1" thickBot="1">
      <c r="G83" s="162"/>
      <c r="H83" s="162"/>
      <c r="I83" s="162"/>
      <c r="J83" s="162"/>
      <c r="K83" s="19"/>
    </row>
    <row r="84" spans="2:11" ht="14" thickTop="1" thickBot="1">
      <c r="B84" s="336" t="s">
        <v>206</v>
      </c>
      <c r="C84" s="337"/>
      <c r="D84" s="337"/>
      <c r="E84" s="337"/>
      <c r="F84" s="337"/>
      <c r="G84" s="337"/>
      <c r="H84" s="337"/>
      <c r="I84" s="337"/>
      <c r="J84" s="337"/>
      <c r="K84" s="338"/>
    </row>
    <row r="85" spans="2:11" ht="13" thickTop="1">
      <c r="G85" s="162"/>
      <c r="H85" s="162"/>
      <c r="I85" s="162"/>
      <c r="J85" s="162"/>
      <c r="K85" s="19"/>
    </row>
    <row r="86" spans="2:11" ht="15">
      <c r="B86" s="263">
        <f>+Bilan_de_fermeture!B71</f>
        <v>2400</v>
      </c>
      <c r="C86" s="268" t="str">
        <f>+Bilan_de_fermeture!C71</f>
        <v>Dettes à long terme</v>
      </c>
      <c r="G86" s="275" t="s">
        <v>202</v>
      </c>
      <c r="H86" s="275" t="s">
        <v>203</v>
      </c>
      <c r="I86" s="162"/>
      <c r="K86" s="19"/>
    </row>
    <row r="87" spans="2:11" ht="15">
      <c r="B87" s="263"/>
      <c r="C87" s="268"/>
      <c r="G87" s="162"/>
      <c r="H87" s="162"/>
      <c r="I87" s="162"/>
      <c r="K87" s="19"/>
    </row>
    <row r="88" spans="2:11">
      <c r="B88" s="6">
        <f>+Bilan_de_fermeture!B72</f>
        <v>2405</v>
      </c>
      <c r="C88" s="6" t="str">
        <f>+Bilan_de_fermeture!C72</f>
        <v>LFPEC (90 %)</v>
      </c>
      <c r="G88" s="162">
        <v>0</v>
      </c>
      <c r="H88" s="162">
        <v>0</v>
      </c>
      <c r="I88" s="162"/>
      <c r="K88" s="19"/>
    </row>
    <row r="89" spans="2:11">
      <c r="B89" s="1">
        <f>+Bilan_de_fermeture!B73</f>
        <v>2406</v>
      </c>
      <c r="C89" s="1" t="str">
        <f>+Bilan_de_fermeture!C73</f>
        <v>Portion à CT de la dette à LT</v>
      </c>
      <c r="G89" s="162">
        <v>0</v>
      </c>
      <c r="H89" s="162">
        <v>0</v>
      </c>
      <c r="I89" s="162"/>
      <c r="K89" s="19"/>
    </row>
    <row r="90" spans="2:11" ht="15">
      <c r="B90" s="1" t="s">
        <v>8</v>
      </c>
      <c r="C90" s="1" t="s">
        <v>8</v>
      </c>
      <c r="G90" s="258">
        <v>0</v>
      </c>
      <c r="H90" s="258">
        <v>0</v>
      </c>
      <c r="I90" s="258">
        <v>0</v>
      </c>
      <c r="J90" s="262" t="s">
        <v>8</v>
      </c>
      <c r="K90" s="267" t="e">
        <f>+I90/J121</f>
        <v>#DIV/0!</v>
      </c>
    </row>
    <row r="91" spans="2:11" ht="15">
      <c r="B91" s="1" t="s">
        <v>8</v>
      </c>
      <c r="G91" s="258"/>
      <c r="H91" s="258"/>
      <c r="I91" s="258"/>
      <c r="J91" s="262"/>
      <c r="K91" s="19"/>
    </row>
    <row r="92" spans="2:11" ht="15">
      <c r="B92" s="263">
        <f>+Bilan_de_fermeture!B81</f>
        <v>3100</v>
      </c>
      <c r="C92" s="268" t="str">
        <f>+Bilan_de_fermeture!C81</f>
        <v>Capital-actions</v>
      </c>
      <c r="G92" s="162"/>
      <c r="H92" s="162"/>
      <c r="I92" s="162"/>
      <c r="K92" s="19"/>
    </row>
    <row r="93" spans="2:11">
      <c r="G93" s="162"/>
      <c r="H93" s="162"/>
      <c r="I93" s="162"/>
      <c r="K93" s="19"/>
    </row>
    <row r="94" spans="2:11">
      <c r="B94" s="1">
        <f>+Bilan_de_fermeture!B82</f>
        <v>3200</v>
      </c>
      <c r="C94" s="1" t="str">
        <f>+Bilan_de_fermeture!C82</f>
        <v>Capital-investisseur</v>
      </c>
      <c r="G94" s="162">
        <v>0</v>
      </c>
      <c r="H94" s="162">
        <v>0</v>
      </c>
      <c r="I94" s="162"/>
      <c r="K94" s="19"/>
    </row>
    <row r="95" spans="2:11">
      <c r="B95" s="1">
        <f>+Bilan_de_fermeture!B83</f>
        <v>3900</v>
      </c>
      <c r="C95" s="1" t="str">
        <f>+Bilan_de_fermeture!C83</f>
        <v>BNR</v>
      </c>
      <c r="G95" s="162">
        <v>0</v>
      </c>
      <c r="H95" s="162">
        <v>0</v>
      </c>
      <c r="I95" s="162"/>
      <c r="K95" s="19"/>
    </row>
    <row r="96" spans="2:11" ht="15">
      <c r="G96" s="258">
        <v>0</v>
      </c>
      <c r="H96" s="258">
        <v>0</v>
      </c>
      <c r="I96" s="258">
        <v>0</v>
      </c>
      <c r="J96" s="262" t="s">
        <v>8</v>
      </c>
      <c r="K96" s="267" t="e">
        <f>+I96/J121</f>
        <v>#DIV/0!</v>
      </c>
    </row>
    <row r="97" spans="2:11" ht="16" thickBot="1">
      <c r="G97" s="258"/>
      <c r="H97" s="276"/>
      <c r="I97" s="258"/>
      <c r="J97" s="262"/>
      <c r="K97" s="19"/>
    </row>
    <row r="98" spans="2:11" ht="17" thickTop="1" thickBot="1">
      <c r="B98" s="339" t="s">
        <v>207</v>
      </c>
      <c r="C98" s="340"/>
      <c r="D98" s="340"/>
      <c r="E98" s="340"/>
      <c r="F98" s="340"/>
      <c r="G98" s="340"/>
      <c r="H98" s="340"/>
      <c r="I98" s="340"/>
      <c r="J98" s="273">
        <v>0</v>
      </c>
      <c r="K98" s="274" t="e">
        <f>J98/J121</f>
        <v>#DIV/0!</v>
      </c>
    </row>
    <row r="99" spans="2:11" ht="14" thickTop="1" thickBot="1">
      <c r="G99" s="162"/>
      <c r="H99" s="162"/>
      <c r="I99" s="162"/>
      <c r="K99" s="19"/>
    </row>
    <row r="100" spans="2:11" ht="14" thickTop="1" thickBot="1">
      <c r="B100" s="341" t="s">
        <v>208</v>
      </c>
      <c r="C100" s="342"/>
      <c r="D100" s="342"/>
      <c r="E100" s="342"/>
      <c r="F100" s="342"/>
      <c r="G100" s="342"/>
      <c r="H100" s="342"/>
      <c r="I100" s="342"/>
      <c r="J100" s="342"/>
      <c r="K100" s="343"/>
    </row>
    <row r="101" spans="2:11" ht="13" thickTop="1">
      <c r="G101" s="162"/>
      <c r="H101" s="162"/>
      <c r="I101" s="162"/>
      <c r="K101" s="19"/>
    </row>
    <row r="102" spans="2:11" ht="15">
      <c r="B102" s="263">
        <f>+Bilan_de_fermeture!B36</f>
        <v>1500</v>
      </c>
      <c r="C102" s="268" t="str">
        <f>+Bilan_de_fermeture!C36</f>
        <v>Immobilisation (155-1599)</v>
      </c>
      <c r="G102" s="162"/>
      <c r="H102" s="162"/>
      <c r="I102" s="162"/>
      <c r="K102" s="19"/>
    </row>
    <row r="103" spans="2:11" ht="15">
      <c r="B103" s="263"/>
      <c r="C103" s="268"/>
      <c r="G103" s="162"/>
      <c r="H103" s="162"/>
      <c r="I103" s="162"/>
      <c r="K103" s="19"/>
    </row>
    <row r="104" spans="2:11">
      <c r="B104" s="6">
        <f>+Bilan_de_fermeture!B37</f>
        <v>1505</v>
      </c>
      <c r="C104" s="6" t="str">
        <f>+Bilan_de_fermeture!C37</f>
        <v xml:space="preserve">Terrain </v>
      </c>
      <c r="D104" s="6"/>
      <c r="E104" s="6"/>
      <c r="F104" s="6"/>
      <c r="G104" s="277">
        <v>0</v>
      </c>
      <c r="H104" s="277">
        <v>0</v>
      </c>
      <c r="I104" s="277"/>
      <c r="K104" s="19"/>
    </row>
    <row r="105" spans="2:11">
      <c r="B105" s="6">
        <f>+Bilan_de_fermeture!B38</f>
        <v>1510</v>
      </c>
      <c r="C105" s="6" t="str">
        <f>+Bilan_de_fermeture!C38</f>
        <v>Bâtisse</v>
      </c>
      <c r="D105" s="6"/>
      <c r="E105" s="6"/>
      <c r="F105" s="6"/>
      <c r="G105" s="277">
        <v>0</v>
      </c>
      <c r="H105" s="277">
        <v>0</v>
      </c>
      <c r="I105" s="277"/>
      <c r="K105" s="19"/>
    </row>
    <row r="106" spans="2:11">
      <c r="B106" s="6">
        <f>+Bilan_de_fermeture!B40</f>
        <v>1515</v>
      </c>
      <c r="C106" s="6" t="str">
        <f>+Bilan_de_fermeture!C40</f>
        <v>Amélioration locative</v>
      </c>
      <c r="D106" s="6"/>
      <c r="E106" s="6"/>
      <c r="F106" s="6"/>
      <c r="G106" s="277">
        <v>0</v>
      </c>
      <c r="H106" s="277">
        <v>0</v>
      </c>
      <c r="I106" s="277"/>
      <c r="K106" s="19"/>
    </row>
    <row r="107" spans="2:11">
      <c r="B107" s="6">
        <f>+Bilan_de_fermeture!B42</f>
        <v>1520</v>
      </c>
      <c r="C107" s="6" t="str">
        <f>+Bilan_de_fermeture!C42</f>
        <v>Ameublement, mobilier et équipement</v>
      </c>
      <c r="D107" s="6"/>
      <c r="E107" s="6"/>
      <c r="F107" s="6"/>
      <c r="G107" s="277">
        <v>0</v>
      </c>
      <c r="H107" s="277">
        <v>0</v>
      </c>
      <c r="I107" s="277"/>
      <c r="K107" s="19"/>
    </row>
    <row r="108" spans="2:11">
      <c r="B108" s="6">
        <f>+Bilan_de_fermeture!B44</f>
        <v>1525</v>
      </c>
      <c r="C108" s="6" t="str">
        <f>+Bilan_de_fermeture!C44</f>
        <v>Enseignes</v>
      </c>
      <c r="D108" s="6"/>
      <c r="E108" s="6"/>
      <c r="F108" s="6"/>
      <c r="G108" s="277">
        <v>0</v>
      </c>
      <c r="H108" s="277">
        <v>0</v>
      </c>
      <c r="I108" s="277"/>
      <c r="K108" s="19"/>
    </row>
    <row r="109" spans="2:11">
      <c r="B109" s="6">
        <f>+Bilan_de_fermeture!B46</f>
        <v>1530</v>
      </c>
      <c r="C109" s="6" t="str">
        <f>+Bilan_de_fermeture!C46</f>
        <v>Œuvres d’art</v>
      </c>
      <c r="D109" s="6"/>
      <c r="E109" s="6"/>
      <c r="F109" s="6"/>
      <c r="G109" s="277">
        <v>0</v>
      </c>
      <c r="H109" s="277">
        <v>0</v>
      </c>
      <c r="I109" s="277"/>
      <c r="K109" s="19"/>
    </row>
    <row r="110" spans="2:11">
      <c r="B110" s="6">
        <f>+Bilan_de_fermeture!B48</f>
        <v>1535</v>
      </c>
      <c r="C110" s="6" t="str">
        <f>+Bilan_de_fermeture!C48</f>
        <v>Équipement informatique</v>
      </c>
      <c r="D110" s="6"/>
      <c r="E110" s="6"/>
      <c r="F110" s="6"/>
      <c r="G110" s="277">
        <v>0</v>
      </c>
      <c r="H110" s="277">
        <v>0</v>
      </c>
      <c r="I110" s="277"/>
      <c r="K110" s="19"/>
    </row>
    <row r="111" spans="2:11" ht="15">
      <c r="G111" s="258">
        <v>0</v>
      </c>
      <c r="H111" s="258">
        <v>0</v>
      </c>
      <c r="I111" s="258">
        <v>0</v>
      </c>
      <c r="J111" s="262" t="s">
        <v>8</v>
      </c>
      <c r="K111" s="267" t="e">
        <f>+I111/J121</f>
        <v>#DIV/0!</v>
      </c>
    </row>
    <row r="112" spans="2:11" ht="15">
      <c r="G112" s="258"/>
      <c r="H112" s="258"/>
      <c r="I112" s="258"/>
      <c r="J112" s="262"/>
      <c r="K112" s="19"/>
    </row>
    <row r="113" spans="2:12" ht="15">
      <c r="B113" s="263">
        <f>+Bilan_de_fermeture!B51</f>
        <v>1600</v>
      </c>
      <c r="C113" s="268" t="str">
        <f>+Bilan_de_fermeture!C51</f>
        <v>Frais de démarrage (1600-1699)</v>
      </c>
      <c r="G113" s="162"/>
      <c r="H113" s="162"/>
      <c r="I113" s="162"/>
      <c r="K113" s="19"/>
    </row>
    <row r="114" spans="2:12">
      <c r="G114" s="162"/>
      <c r="H114" s="162"/>
      <c r="I114" s="162"/>
      <c r="K114" s="19"/>
    </row>
    <row r="115" spans="2:12">
      <c r="B115" s="1">
        <f>+Bilan_de_fermeture!B52</f>
        <v>1605</v>
      </c>
      <c r="C115" s="1" t="str">
        <f>+Bilan_de_fermeture!C52</f>
        <v>Divers frais de démarrage</v>
      </c>
      <c r="G115" s="162">
        <v>0</v>
      </c>
      <c r="H115" s="162">
        <v>0</v>
      </c>
      <c r="I115" s="162"/>
      <c r="K115" s="19"/>
    </row>
    <row r="116" spans="2:12">
      <c r="B116" s="1">
        <f>+Bilan_de_fermeture!B54</f>
        <v>1610</v>
      </c>
      <c r="C116" s="1" t="str">
        <f>+Bilan_de_fermeture!C54</f>
        <v>Frais d’émission de la dette à long terme</v>
      </c>
      <c r="G116" s="162">
        <v>0</v>
      </c>
      <c r="H116" s="162">
        <v>0</v>
      </c>
      <c r="I116" s="162"/>
      <c r="K116" s="19"/>
    </row>
    <row r="117" spans="2:12" ht="15">
      <c r="G117" s="258">
        <v>0</v>
      </c>
      <c r="H117" s="258">
        <v>0</v>
      </c>
      <c r="I117" s="258">
        <v>0</v>
      </c>
      <c r="J117" s="262" t="s">
        <v>8</v>
      </c>
      <c r="K117" s="267" t="e">
        <f>+I117/J121</f>
        <v>#DIV/0!</v>
      </c>
    </row>
    <row r="118" spans="2:12" ht="16" thickBot="1">
      <c r="G118" s="258"/>
      <c r="H118" s="258"/>
      <c r="I118" s="258"/>
      <c r="J118" s="262"/>
      <c r="K118" s="19"/>
    </row>
    <row r="119" spans="2:12" ht="17" thickTop="1" thickBot="1">
      <c r="B119" s="339" t="s">
        <v>209</v>
      </c>
      <c r="C119" s="340"/>
      <c r="D119" s="340"/>
      <c r="E119" s="340"/>
      <c r="F119" s="340"/>
      <c r="G119" s="340"/>
      <c r="H119" s="340"/>
      <c r="I119" s="340"/>
      <c r="J119" s="273">
        <f>+I111+I117</f>
        <v>0</v>
      </c>
      <c r="K119" s="274" t="e">
        <f>J119/J121</f>
        <v>#DIV/0!</v>
      </c>
    </row>
    <row r="120" spans="2:12" ht="14" thickTop="1" thickBot="1"/>
    <row r="121" spans="2:12" ht="16" thickTop="1">
      <c r="C121" s="329" t="s">
        <v>210</v>
      </c>
      <c r="D121" s="329"/>
      <c r="E121" s="329"/>
      <c r="F121" s="329"/>
      <c r="G121" s="329"/>
      <c r="H121" s="329"/>
      <c r="I121" s="329"/>
      <c r="J121" s="278">
        <v>0</v>
      </c>
      <c r="K121" s="261" t="e">
        <f>J121/J121</f>
        <v>#DIV/0!</v>
      </c>
    </row>
    <row r="122" spans="2:12">
      <c r="J122" s="279"/>
    </row>
    <row r="123" spans="2:12">
      <c r="C123" s="329" t="s">
        <v>211</v>
      </c>
      <c r="D123" s="329"/>
      <c r="E123" s="329"/>
      <c r="F123" s="329"/>
      <c r="G123" s="329"/>
      <c r="H123" s="329"/>
      <c r="I123" s="329"/>
      <c r="J123" s="280">
        <v>0</v>
      </c>
      <c r="K123" s="281" t="s">
        <v>212</v>
      </c>
    </row>
    <row r="124" spans="2:12" ht="13" thickBot="1">
      <c r="J124" s="279"/>
    </row>
    <row r="125" spans="2:12" ht="17" thickTop="1" thickBot="1">
      <c r="C125" s="329" t="s">
        <v>213</v>
      </c>
      <c r="D125" s="329"/>
      <c r="E125" s="329"/>
      <c r="F125" s="329"/>
      <c r="G125" s="329"/>
      <c r="H125" s="329"/>
      <c r="I125" s="330"/>
      <c r="J125" s="282">
        <v>0</v>
      </c>
      <c r="K125" s="281" t="s">
        <v>212</v>
      </c>
      <c r="L125" s="162" t="s">
        <v>8</v>
      </c>
    </row>
    <row r="126" spans="2:12" ht="14" thickTop="1" thickBot="1">
      <c r="J126" s="283"/>
    </row>
    <row r="127" spans="2:12" ht="17" thickTop="1" thickBot="1">
      <c r="H127" s="331" t="s">
        <v>214</v>
      </c>
      <c r="I127" s="332"/>
      <c r="J127" s="284">
        <v>0</v>
      </c>
      <c r="K127" s="260"/>
    </row>
    <row r="128" spans="2:12" ht="13" thickTop="1">
      <c r="J128" s="162"/>
    </row>
    <row r="129" spans="10:10">
      <c r="J129" s="162"/>
    </row>
    <row r="130" spans="10:10">
      <c r="J130" s="162"/>
    </row>
    <row r="131" spans="10:10">
      <c r="J131" s="162"/>
    </row>
    <row r="132" spans="10:10">
      <c r="J132" s="162"/>
    </row>
    <row r="133" spans="10:10">
      <c r="J133" s="162"/>
    </row>
    <row r="134" spans="10:10">
      <c r="J134" s="162"/>
    </row>
    <row r="135" spans="10:10">
      <c r="J135" s="162"/>
    </row>
    <row r="136" spans="10:10">
      <c r="J136" s="162"/>
    </row>
  </sheetData>
  <mergeCells count="22">
    <mergeCell ref="C46:I46"/>
    <mergeCell ref="B2:K2"/>
    <mergeCell ref="B3:K3"/>
    <mergeCell ref="B5:K5"/>
    <mergeCell ref="C7:E7"/>
    <mergeCell ref="C8:E8"/>
    <mergeCell ref="B12:K12"/>
    <mergeCell ref="B18:K18"/>
    <mergeCell ref="B30:K30"/>
    <mergeCell ref="B36:K36"/>
    <mergeCell ref="B40:K40"/>
    <mergeCell ref="C42:I42"/>
    <mergeCell ref="C121:I121"/>
    <mergeCell ref="C123:I123"/>
    <mergeCell ref="C125:I125"/>
    <mergeCell ref="H127:I127"/>
    <mergeCell ref="C80:I80"/>
    <mergeCell ref="C82:I82"/>
    <mergeCell ref="B84:K84"/>
    <mergeCell ref="B98:I98"/>
    <mergeCell ref="B100:K100"/>
    <mergeCell ref="B119:I1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2018-03-06T19:31:58Z</dcterms:modified>
</cp:coreProperties>
</file>