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040" tabRatio="1000" activeTab="1"/>
  </bookViews>
  <sheets>
    <sheet name="La carte" sheetId="1" r:id="rId1"/>
    <sheet name="Calcul CmO et PmO" sheetId="2" r:id="rId2"/>
    <sheet name="Liste des RA(AS)" sheetId="3" r:id="rId3"/>
    <sheet name="Magret de canard" sheetId="4" r:id="rId4"/>
    <sheet name="Escalope de veau" sheetId="5" r:id="rId5"/>
    <sheet name="Darne de saumon" sheetId="6" r:id="rId6"/>
    <sheet name="Escalope de cabillaud" sheetId="7" r:id="rId7"/>
    <sheet name="côtelettes d'agneau" sheetId="8" r:id="rId8"/>
    <sheet name="Contrefilet grillé" sheetId="9" r:id="rId9"/>
    <sheet name="Bavette à l'échalote" sheetId="10" r:id="rId10"/>
    <sheet name="Gigolette d'agneau" sheetId="11" r:id="rId11"/>
  </sheets>
  <externalReferences>
    <externalReference r:id="rId14"/>
  </externalReferences>
  <definedNames>
    <definedName name="_xlfn.SINGLE" hidden="1">#NAME?</definedName>
    <definedName name="image1" localSheetId="9">#REF!</definedName>
    <definedName name="image1" localSheetId="8">#REF!</definedName>
    <definedName name="image1" localSheetId="7">#REF!</definedName>
    <definedName name="image1" localSheetId="5">#REF!</definedName>
    <definedName name="image1" localSheetId="6">#REF!</definedName>
    <definedName name="image1" localSheetId="4">#REF!</definedName>
    <definedName name="image1" localSheetId="10">#REF!</definedName>
    <definedName name="image1" localSheetId="0">#REF!</definedName>
    <definedName name="image1">#REF!</definedName>
    <definedName name="_xlnm.Print_Area" localSheetId="9">'Bavette à l''échalote'!$B$2:$L$32</definedName>
    <definedName name="_xlnm.Print_Area" localSheetId="8">'Contrefilet grillé'!$B$2:$L$32</definedName>
    <definedName name="_xlnm.Print_Area" localSheetId="7">'côtelettes d''agneau'!$B$2:$L$32</definedName>
    <definedName name="_xlnm.Print_Area" localSheetId="5">'Darne de saumon'!$B$2:$L$32</definedName>
    <definedName name="_xlnm.Print_Area" localSheetId="6">'Escalope de cabillaud'!$B$2:$L$32</definedName>
    <definedName name="_xlnm.Print_Area" localSheetId="4">'Escalope de veau'!$B$2:$L$32</definedName>
    <definedName name="_xlnm.Print_Area" localSheetId="10">'Gigolette d''agneau'!$B$2:$L$32</definedName>
    <definedName name="_xlnm.Print_Area" localSheetId="2">'Liste des RA(AS)'!$B$2:$M$13</definedName>
    <definedName name="_xlnm.Print_Area" localSheetId="3">'Magret de canard'!$B$2:$L$32</definedName>
  </definedNames>
  <calcPr fullCalcOnLoad="1"/>
</workbook>
</file>

<file path=xl/comments10.xml><?xml version="1.0" encoding="utf-8"?>
<comments xmlns="http://schemas.openxmlformats.org/spreadsheetml/2006/main">
  <authors>
    <author>Christian Latour</author>
  </authors>
  <commentList>
    <comment ref="H6" authorId="0">
      <text>
        <r>
          <rPr>
            <b/>
            <sz val="9"/>
            <color indexed="8"/>
            <rFont val="Calibri"/>
            <family val="2"/>
          </rPr>
          <t>Christian Latour:</t>
        </r>
        <r>
          <rPr>
            <sz val="9"/>
            <color indexed="8"/>
            <rFont val="Calibri"/>
            <family val="2"/>
          </rPr>
          <t xml:space="preserve">
</t>
        </r>
        <r>
          <rPr>
            <sz val="9"/>
            <color indexed="8"/>
            <rFont val="Calibri"/>
            <family val="2"/>
          </rPr>
          <t>Coût des ressources alimentaires utilisées.</t>
        </r>
      </text>
    </comment>
  </commentList>
</comments>
</file>

<file path=xl/comments11.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F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F32"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F59"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3.xml><?xml version="1.0" encoding="utf-8"?>
<comments xmlns="http://schemas.openxmlformats.org/spreadsheetml/2006/main">
  <authors>
    <author>Christian Latour</author>
  </authors>
  <commentList>
    <comment ref="C3" authorId="0">
      <text>
        <r>
          <rPr>
            <b/>
            <sz val="9"/>
            <rFont val="Arial"/>
            <family val="2"/>
          </rPr>
          <t xml:space="preserve">Christian Latour: 
Le choix des fournisseurs est un choix stratégique de première importance. 
L’idéal est de travailler avec un minimum d’excellent fournisseur. 
</t>
        </r>
      </text>
    </comment>
    <comment ref="D3" authorId="0">
      <text>
        <r>
          <rPr>
            <b/>
            <sz val="9"/>
            <rFont val="Arial"/>
            <family val="2"/>
          </rPr>
          <t>Christian Latour:</t>
        </r>
        <r>
          <rPr>
            <sz val="9"/>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rFont val="Arial"/>
            <family val="2"/>
          </rPr>
          <t xml:space="preserve">Christian Latour: 
Le format d’achat est très important, car « LE COÛT À L'ACHAT»  est toujours en fonction du « FORMAT D'ACHAT ». </t>
        </r>
        <r>
          <rPr>
            <sz val="9"/>
            <rFont val="Arial"/>
            <family val="2"/>
          </rPr>
          <t xml:space="preserve">
</t>
        </r>
      </text>
    </comment>
    <comment ref="F3" authorId="0">
      <text>
        <r>
          <rPr>
            <b/>
            <sz val="9"/>
            <rFont val="Arial"/>
            <family val="2"/>
          </rPr>
          <t>Christian Latour:</t>
        </r>
        <r>
          <rPr>
            <sz val="9"/>
            <rFont val="Arial"/>
            <family val="2"/>
          </rPr>
          <t xml:space="preserve">
Si l’on tape dans le moteur de recherche Google : convertir des livres en kilogrammes on obtient comme résultat : 1 livre = 0,45359237 kilogramme.
</t>
        </r>
        <r>
          <rPr>
            <b/>
            <sz val="9"/>
            <rFont val="Arial"/>
            <family val="2"/>
          </rPr>
          <t>FORMULE 12 – CALCUL DE LA CONVERSION DES MATIÈRES PREMIÈRES DE LIVRES À KILOGRAMME</t>
        </r>
        <r>
          <rPr>
            <sz val="9"/>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rFont val="Arial"/>
            <family val="2"/>
          </rPr>
          <t>Christian Latour:</t>
        </r>
        <r>
          <rPr>
            <sz val="9"/>
            <rFont val="Arial"/>
            <family val="2"/>
          </rPr>
          <t xml:space="preserve">
« </t>
        </r>
        <r>
          <rPr>
            <b/>
            <sz val="9"/>
            <rFont val="Arial"/>
            <family val="2"/>
          </rPr>
          <t>LE COÛT À L'ACHAT</t>
        </r>
        <r>
          <rPr>
            <sz val="9"/>
            <rFont val="Arial"/>
            <family val="2"/>
          </rPr>
          <t xml:space="preserve">» est toujours la conséquence du « </t>
        </r>
        <r>
          <rPr>
            <b/>
            <sz val="9"/>
            <rFont val="Arial"/>
            <family val="2"/>
          </rPr>
          <t>FORMAT D'ACHAT</t>
        </r>
        <r>
          <rPr>
            <sz val="9"/>
            <rFont val="Arial"/>
            <family val="2"/>
          </rPr>
          <t xml:space="preserve"> ». </t>
        </r>
      </text>
    </comment>
    <comment ref="J3" authorId="0">
      <text>
        <r>
          <rPr>
            <b/>
            <sz val="9"/>
            <rFont val="Arial"/>
            <family val="2"/>
          </rPr>
          <t>Christian Latour:</t>
        </r>
        <r>
          <rPr>
            <sz val="9"/>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rFont val="Arial"/>
            <family val="2"/>
          </rPr>
          <t>EXEMPLE DE CALCUL DU RENDEMENT DES MATIÈRES PREMIÈRES</t>
        </r>
        <r>
          <rPr>
            <sz val="9"/>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rFont val="Arial"/>
            <family val="2"/>
          </rPr>
          <t>CALCUL DU COEFFICIENT DE RENDEMENT DE LA MATIÈRE PREMIÈRE</t>
        </r>
        <r>
          <rPr>
            <sz val="9"/>
            <rFont val="Arial"/>
            <family val="2"/>
          </rPr>
          <t xml:space="preserve">
Pourcentage de matière première avant transformation ÷ Rendement de la matière première en pourcentage = Coefficient de rendement de la matière première.
</t>
        </r>
      </text>
    </comment>
  </commentList>
</comments>
</file>

<file path=xl/comments4.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5.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sharedStrings.xml><?xml version="1.0" encoding="utf-8"?>
<sst xmlns="http://schemas.openxmlformats.org/spreadsheetml/2006/main" count="1991" uniqueCount="246">
  <si>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</si>
  <si>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</si>
  <si>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</si>
  <si>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</si>
  <si>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</si>
  <si>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</si>
  <si>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</si>
  <si>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</si>
  <si>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</si>
  <si>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</si>
  <si>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</si>
  <si>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</si>
  <si>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</si>
  <si>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</si>
  <si>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</si>
  <si>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</si>
  <si>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</si>
  <si>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</si>
  <si>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</si>
  <si>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</si>
  <si>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</si>
  <si>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</si>
  <si>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</si>
  <si>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</si>
  <si>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</si>
  <si>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</si>
  <si>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</si>
  <si>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</si>
  <si>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</si>
  <si>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</si>
  <si>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</si>
  <si>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</si>
  <si>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</si>
  <si>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</si>
  <si>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</si>
  <si>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</si>
  <si>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</si>
  <si>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</si>
  <si>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</si>
  <si>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</si>
  <si>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</si>
  <si>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Agneau</t>
  </si>
  <si>
    <t>Arlequin</t>
  </si>
  <si>
    <t>Asperge</t>
  </si>
  <si>
    <t>Avocat</t>
  </si>
  <si>
    <t>Bavette</t>
  </si>
  <si>
    <t>Œuf</t>
  </si>
  <si>
    <t>Cabillaud</t>
  </si>
  <si>
    <t>Merici</t>
  </si>
  <si>
    <t>Kg</t>
  </si>
  <si>
    <t>-</t>
  </si>
  <si>
    <t>Champignon</t>
  </si>
  <si>
    <t>Chantilly</t>
  </si>
  <si>
    <t>Citron Vert</t>
  </si>
  <si>
    <t>Contre Filet</t>
  </si>
  <si>
    <t>Crème</t>
  </si>
  <si>
    <t>Mérici</t>
  </si>
  <si>
    <t>Crème Anglaise</t>
  </si>
  <si>
    <t>Crevette</t>
  </si>
  <si>
    <t>Échalotte</t>
  </si>
  <si>
    <t>Frite</t>
  </si>
  <si>
    <t>Gavotte</t>
  </si>
  <si>
    <t>Gigot d'agneau</t>
  </si>
  <si>
    <t>Glace</t>
  </si>
  <si>
    <t>Gratin Dauphinois</t>
  </si>
  <si>
    <t>Haricot Vert</t>
  </si>
  <si>
    <t>Magret</t>
  </si>
  <si>
    <t>Pamplemousse</t>
  </si>
  <si>
    <t>Pomme de terre</t>
  </si>
  <si>
    <t>Saumon (Peau)</t>
  </si>
  <si>
    <t>Saumon Frais Filet</t>
  </si>
  <si>
    <t>Sorbet</t>
  </si>
  <si>
    <t>Sucre</t>
  </si>
  <si>
    <t>Tarte au citron</t>
  </si>
  <si>
    <t>Terrine</t>
  </si>
  <si>
    <t>Tomate</t>
  </si>
  <si>
    <t>Truffe</t>
  </si>
  <si>
    <t>Veau</t>
  </si>
  <si>
    <t>Vinaigrette</t>
  </si>
  <si>
    <t>Unité</t>
  </si>
  <si>
    <t>Douzaine</t>
  </si>
  <si>
    <t>Échalotte grise</t>
  </si>
  <si>
    <t>1,5 Kg</t>
  </si>
  <si>
    <t>1 Kg</t>
  </si>
  <si>
    <t>1 Litre</t>
  </si>
  <si>
    <t>150 cl</t>
  </si>
  <si>
    <t xml:space="preserve"> 1 Kg</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</si>
  <si>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</si>
  <si>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</si>
  <si>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</si>
  <si>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</si>
  <si>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</si>
  <si>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</si>
  <si>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</si>
  <si>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</si>
  <si>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</si>
  <si>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</si>
  <si>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</si>
  <si>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</si>
  <si>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</si>
  <si>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</si>
  <si>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</si>
  <si>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</si>
  <si>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</si>
  <si>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</si>
  <si>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Code</t>
  </si>
  <si>
    <t>Fournisseur</t>
  </si>
  <si>
    <t>Mise à jour :</t>
  </si>
  <si>
    <t>Portion (quantité) :</t>
  </si>
  <si>
    <t>Catégorie</t>
  </si>
  <si>
    <t xml:space="preserve">Nb portion(s) : </t>
  </si>
  <si>
    <t>Code :</t>
  </si>
  <si>
    <t>Recette :</t>
  </si>
  <si>
    <t>Magret de canard</t>
  </si>
  <si>
    <t>PP1</t>
  </si>
  <si>
    <t>Plat Principal</t>
  </si>
  <si>
    <t>400 g</t>
  </si>
  <si>
    <t>Mérii</t>
  </si>
  <si>
    <t>g</t>
  </si>
  <si>
    <t>ml</t>
  </si>
  <si>
    <t>xx-yy-zz</t>
  </si>
  <si>
    <t>LISTE DE PRODUIT ET DE PRIX</t>
  </si>
  <si>
    <t xml:space="preserve">Coûts des produits vendus </t>
  </si>
  <si>
    <t xml:space="preserve">Prix de vente </t>
  </si>
  <si>
    <t>Coût en %</t>
  </si>
  <si>
    <t>Coût moyen offert (CmO) pour la catégorie</t>
  </si>
  <si>
    <t>Prix moyen offert (PmO) pour la catégorie</t>
  </si>
  <si>
    <t>CmO — PmO — Coût en % — Marge brute</t>
  </si>
  <si>
    <t>CmO</t>
  </si>
  <si>
    <t>PmO</t>
  </si>
  <si>
    <t xml:space="preserve">OFFRE TOTALE </t>
  </si>
  <si>
    <t>Escalope de veau</t>
  </si>
  <si>
    <t>Darne de saumon</t>
  </si>
  <si>
    <t>Escalope de cabillaud</t>
  </si>
  <si>
    <t>Contre-filet grillé</t>
  </si>
  <si>
    <t>PP2</t>
  </si>
  <si>
    <t>PP3</t>
  </si>
  <si>
    <t>PP4</t>
  </si>
  <si>
    <t>PP5</t>
  </si>
  <si>
    <t>PP6</t>
  </si>
  <si>
    <t>PP7</t>
  </si>
  <si>
    <t>PP8</t>
  </si>
  <si>
    <t>250 g</t>
  </si>
  <si>
    <t>Calcul du PmO</t>
  </si>
  <si>
    <t>xxxxxxxxxxxxxxxxxxxxxxxxxxxxxxxxxxxxxxxxx</t>
  </si>
  <si>
    <t xml:space="preserve">deuxième mouvement </t>
  </si>
  <si>
    <t>Côtelettes d’agneau</t>
  </si>
  <si>
    <t>Bavette à l’échalote</t>
  </si>
  <si>
    <t>Gigolette d’agneau</t>
  </si>
  <si>
    <t xml:space="preserve">unité </t>
  </si>
  <si>
    <t>250g</t>
  </si>
  <si>
    <t>Plat principal</t>
  </si>
  <si>
    <t>unité</t>
  </si>
  <si>
    <t>220 g</t>
  </si>
  <si>
    <t>320 g</t>
  </si>
  <si>
    <t>350 g</t>
  </si>
  <si>
    <t>BmO</t>
  </si>
  <si>
    <t>FCmO</t>
  </si>
  <si>
    <t>Coût en %  moyen offert (FCmO) pour la catégorie</t>
  </si>
  <si>
    <t>LECTURE DE CAISSE POUR LA PÉRIODE X</t>
  </si>
  <si>
    <t>CmD</t>
  </si>
  <si>
    <t>PmD</t>
  </si>
  <si>
    <t>FCmD</t>
  </si>
  <si>
    <t>BmD</t>
  </si>
  <si>
    <t>Achalandage</t>
  </si>
  <si>
    <t>Revenu total (R) pour la catégorie</t>
  </si>
  <si>
    <t>Coût total (C) pour la catégorie</t>
  </si>
  <si>
    <t>Bénéfice brute total (B) pour la catégorie</t>
  </si>
  <si>
    <t>Coût moyen demandé (CmD) pour la catégorie</t>
  </si>
  <si>
    <t>Prix moyen demandé (PmD) pour la catégorie</t>
  </si>
  <si>
    <t>Bénéfice brute moyen demandé (BmD) pour la catégorie</t>
  </si>
  <si>
    <t>Revenus totaux</t>
  </si>
  <si>
    <t>Coûts en %</t>
  </si>
  <si>
    <t>RatioE PmD / PmO</t>
  </si>
  <si>
    <t>Bénéfices brutes gagnés sur les ventes de chaque produit</t>
  </si>
  <si>
    <t>Bénéfices bruts gagnés sur la vente de chaque produit</t>
  </si>
  <si>
    <t>CmD — PmD — FCmD — BmD</t>
  </si>
  <si>
    <t>Restaurant ZYX inc.</t>
  </si>
  <si>
    <t>Bénéfice brut moyen offert (BmO) pour la catégorie</t>
  </si>
  <si>
    <t>Um/A pour la catégorie</t>
  </si>
  <si>
    <t>Dm/A pour la catégorie</t>
  </si>
  <si>
    <t>Coût en %  (FCmD) pour la catégorie</t>
  </si>
  <si>
    <t xml:space="preserve">Coût en % moyen  (FCmD) pour la catégorie </t>
  </si>
  <si>
    <t>ANALYSE COMPARATIVE</t>
  </si>
  <si>
    <t>Restaurant LES CARNIVORES</t>
  </si>
  <si>
    <t>Questions</t>
  </si>
  <si>
    <t>Réponses</t>
  </si>
  <si>
    <t>1)</t>
  </si>
  <si>
    <t>Pm/O</t>
  </si>
  <si>
    <t>2)</t>
  </si>
  <si>
    <t>Um/A  prévisonnel</t>
  </si>
  <si>
    <t>3)</t>
  </si>
  <si>
    <t>Dm/A  prévisionnel</t>
  </si>
  <si>
    <t>4)</t>
  </si>
  <si>
    <t>CmO  prévisionnel</t>
  </si>
  <si>
    <t>5)</t>
  </si>
  <si>
    <t>FCmO prévisionnel</t>
  </si>
  <si>
    <t>6)</t>
  </si>
  <si>
    <t>BmO prévisionnel</t>
  </si>
  <si>
    <t>7)</t>
  </si>
  <si>
    <t>Bm/A prévisionnel</t>
  </si>
  <si>
    <t>8)</t>
  </si>
  <si>
    <t>La demande (D)</t>
  </si>
  <si>
    <t>9)</t>
  </si>
  <si>
    <t>Achalandage (A)</t>
  </si>
  <si>
    <t>10)</t>
  </si>
  <si>
    <t>Nombre  total d'unités de produits (U) achetés par les acheteurs</t>
  </si>
  <si>
    <t>11)</t>
  </si>
  <si>
    <t>Um/A de la journée</t>
  </si>
  <si>
    <t>12)</t>
  </si>
  <si>
    <t>PmD de la journée</t>
  </si>
  <si>
    <t>13)</t>
  </si>
  <si>
    <t>Dm/A durant cette jourée</t>
  </si>
  <si>
    <t>14)</t>
  </si>
  <si>
    <t>Fm/C  durant cette journée</t>
  </si>
  <si>
    <t>15)</t>
  </si>
  <si>
    <t>RatioEfficacité  PmD/PmO</t>
  </si>
  <si>
    <t>16)</t>
  </si>
  <si>
    <t>Revenu par place de la journée</t>
  </si>
  <si>
    <t>17)</t>
  </si>
  <si>
    <t>Nb de clients par place</t>
  </si>
  <si>
    <t>clients</t>
  </si>
  <si>
    <t>18)</t>
  </si>
  <si>
    <t>CmD de la journée =  Couts produist vendus/ A</t>
  </si>
  <si>
    <t>19)</t>
  </si>
  <si>
    <t>FCmD de la journée = cout des produit vendues / revenus totaux</t>
  </si>
  <si>
    <t>20)</t>
  </si>
  <si>
    <t>BmD de la journée</t>
  </si>
  <si>
    <t>21)</t>
  </si>
  <si>
    <t>Bm/A de la journée</t>
  </si>
  <si>
    <t>22)</t>
  </si>
  <si>
    <t>23)</t>
  </si>
  <si>
    <t>24)</t>
  </si>
  <si>
    <t>25)</t>
  </si>
  <si>
    <t>places</t>
  </si>
  <si>
    <t>Si D = A x (Um/A x PmD) et si (Um/A x PmD) = Dm/A… alors pour augmenter le PmD il faut vendre plus de produit avec un prix de vente plus grand que 18,25 $. Il faut donc vendre plus de produit 1, 2, 3 et 6.</t>
  </si>
  <si>
    <t xml:space="preserve">Si D = A x (Um/A x PmO) et si (Um/A x PmO) = Dm/A… alors pour augmenter la Dm/A il faut augmenter le PmO.  Il faut donc augmenter le prix de vente de l’un ou l’autre des 8 produits offerts sur la carte.  </t>
  </si>
  <si>
    <t>Actions pour augmenter le Bm/A ?</t>
  </si>
  <si>
    <t xml:space="preserve">Pour augmenter le bénéfice moyen par acheteur (Bm/A) il faut donc augmenter le BmD. Il faut donc vendre plus de produit avec un bénéfice plus grand que 14,03 $. Si par exemple dans le tableau d'analyse comparative vous vendez 13 magrets de canard au lieu de 10 et 10 gigolettes d'agneau au lieu de 13 alors votre Bm/A va passer de 14 $ à 14,11 $. </t>
  </si>
  <si>
    <t xml:space="preserve">Il y a 2 possibilités. La première est de revoir les recettes afin de diminuer le coût des ressources alimentaires. Il est également possible de diminuer le CmD en vendant plus de produit avec un coût inférieur à 4,16 $. Vous pouvez visiter différents scénarios en faisant des simulations avec le tableau d'analyse comparative.  </t>
  </si>
  <si>
    <t xml:space="preserve">Pour augmenter le PmD, il suffit de vendre plus de produit avec des PmD supérieur à 18,16 $. Vous pouvez visiter différents scénarios en faisant des simulations avec le tableau d'analyse comparative. </t>
  </si>
  <si>
    <r>
      <t xml:space="preserve">Pour répondre aux questions 22 à 25, je vous suggère de faire des simulations avec </t>
    </r>
    <r>
      <rPr>
        <b/>
        <u val="single"/>
        <sz val="16"/>
        <rFont val="Arial"/>
        <family val="2"/>
      </rPr>
      <t>le tableau d’analyse comparative</t>
    </r>
  </si>
  <si>
    <t>Actions pour augmenter la Dm/A prévisionnel ?</t>
  </si>
  <si>
    <t>Actions pour augmenter la Dm/A réel ?</t>
  </si>
  <si>
    <t>Actions pour diminuer le CmD ?</t>
  </si>
  <si>
    <t>Actions pour augmenter PmD ?</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</si>
</sst>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0\ &quot;$&quot;"/>
    <numFmt numFmtId="167" formatCode="#,##0.0000\ &quot;$&quot;"/>
    <numFmt numFmtId="168" formatCode="#,##0.00\ &quot;$&quot;"/>
    <numFmt numFmtId="169" formatCode="_ * #,##0.00_)\ [$€-1]_ ;_ * \(#,##0.00\)\ [$€-1]_ ;_ * &quot;-&quot;??_)\ [$€-1]_ "/>
    <numFmt numFmtId="170" formatCode="#,##0.00\ [$$-C0C]_-;#,##0.00\ [$$-C0C]\-"/>
    <numFmt numFmtId="171" formatCode="0.0%"/>
    <numFmt numFmtId="172" formatCode="#,##0.00\ [$$-C0C]"/>
    <numFmt numFmtId="173" formatCode="#,##0.00\ [$$-C0C]_-"/>
    <numFmt numFmtId="174" formatCode="#,##0.000\ [$$-C0C]"/>
    <numFmt numFmtId="175" formatCode="0.0"/>
    <numFmt numFmtId="176" formatCode="0.000"/>
    <numFmt numFmtId="177" formatCode="0.0000"/>
    <numFmt numFmtId="178" formatCode="#,##0.0000\ [$$-C0C]"/>
  </numFmts>
  <fonts count="104">
    <font>
      <sz val="10"/>
      <name val="Arial"/>
      <family val="0"/>
    </font>
    <font>
      <sz val="12"/>
      <color indexed="8"/>
      <name val="Calibri"/>
      <family val="2"/>
    </font>
    <font>
      <b/>
      <sz val="16"/>
      <color indexed="9"/>
      <name val="Arial"/>
      <family val="2"/>
    </font>
    <font>
      <b/>
      <i/>
      <sz val="10"/>
      <name val="Arial"/>
      <family val="2"/>
    </font>
    <font>
      <b/>
      <sz val="10"/>
      <name val="Arial"/>
      <family val="2"/>
    </font>
    <font>
      <b/>
      <sz val="14"/>
      <name val="Arial"/>
      <family val="2"/>
    </font>
    <font>
      <b/>
      <sz val="9"/>
      <name val="Arial"/>
      <family val="2"/>
    </font>
    <font>
      <sz val="9"/>
      <name val="Arial"/>
      <family val="2"/>
    </font>
    <font>
      <i/>
      <sz val="11"/>
      <color indexed="45"/>
      <name val="Arial"/>
      <family val="2"/>
    </font>
    <font>
      <u val="single"/>
      <sz val="10"/>
      <color indexed="12"/>
      <name val="Verdana"/>
      <family val="2"/>
    </font>
    <font>
      <sz val="10"/>
      <name val="Verdana"/>
      <family val="2"/>
    </font>
    <font>
      <i/>
      <sz val="10"/>
      <name val="Arial"/>
      <family val="2"/>
    </font>
    <font>
      <sz val="10"/>
      <color indexed="18"/>
      <name val="Arial"/>
      <family val="2"/>
    </font>
    <font>
      <b/>
      <i/>
      <sz val="12"/>
      <name val="Arial"/>
      <family val="2"/>
    </font>
    <font>
      <sz val="14"/>
      <name val="Arial"/>
      <family val="2"/>
    </font>
    <font>
      <b/>
      <sz val="12"/>
      <name val="Arial"/>
      <family val="2"/>
    </font>
    <font>
      <b/>
      <i/>
      <sz val="14"/>
      <name val="Arial"/>
      <family val="2"/>
    </font>
    <font>
      <b/>
      <sz val="9"/>
      <name val="Calibri"/>
      <family val="2"/>
    </font>
    <font>
      <sz val="9"/>
      <name val="Calibri"/>
      <family val="2"/>
    </font>
    <font>
      <sz val="8"/>
      <name val="Arial"/>
      <family val="2"/>
    </font>
    <font>
      <b/>
      <sz val="17"/>
      <name val="Arial"/>
      <family val="2"/>
    </font>
    <font>
      <b/>
      <sz val="10"/>
      <name val="Verdana"/>
      <family val="2"/>
    </font>
    <font>
      <b/>
      <sz val="20"/>
      <name val="Arial"/>
      <family val="2"/>
    </font>
    <font>
      <b/>
      <u val="singleAccounting"/>
      <sz val="10"/>
      <name val="Arial"/>
      <family val="2"/>
    </font>
    <font>
      <b/>
      <u val="single"/>
      <sz val="10"/>
      <name val="Arial"/>
      <family val="2"/>
    </font>
    <font>
      <b/>
      <u val="single"/>
      <sz val="14"/>
      <name val="Arial"/>
      <family val="2"/>
    </font>
    <font>
      <b/>
      <u val="singleAccounting"/>
      <sz val="12"/>
      <name val="Arial"/>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23"/>
      <name val="Arial"/>
      <family val="2"/>
    </font>
    <font>
      <b/>
      <sz val="28"/>
      <name val="Arial Black"/>
      <family val="2"/>
    </font>
    <font>
      <b/>
      <u val="single"/>
      <sz val="10"/>
      <color indexed="12"/>
      <name val="Verdana"/>
      <family val="2"/>
    </font>
    <font>
      <sz val="12"/>
      <name val="Arial"/>
      <family val="2"/>
    </font>
    <font>
      <sz val="14"/>
      <name val="Arial Black"/>
      <family val="2"/>
    </font>
    <font>
      <sz val="10"/>
      <color indexed="45"/>
      <name val="Verdana"/>
      <family val="2"/>
    </font>
    <font>
      <i/>
      <sz val="11"/>
      <name val="Arial"/>
      <family val="2"/>
    </font>
    <font>
      <sz val="11"/>
      <name val="Arial"/>
      <family val="2"/>
    </font>
    <font>
      <u val="single"/>
      <sz val="10"/>
      <color indexed="8"/>
      <name val="Verdana"/>
      <family val="2"/>
    </font>
    <font>
      <sz val="9"/>
      <color indexed="45"/>
      <name val="Arial"/>
      <family val="2"/>
    </font>
    <font>
      <sz val="14"/>
      <color indexed="8"/>
      <name val="Arial Black"/>
      <family val="2"/>
    </font>
    <font>
      <sz val="20"/>
      <color indexed="10"/>
      <name val="Arial"/>
      <family val="2"/>
    </font>
    <font>
      <sz val="12"/>
      <name val="Arial Black"/>
      <family val="2"/>
    </font>
    <font>
      <b/>
      <sz val="9"/>
      <color indexed="8"/>
      <name val="Calibri"/>
      <family val="2"/>
    </font>
    <font>
      <sz val="9"/>
      <color indexed="8"/>
      <name val="Calibri"/>
      <family val="2"/>
    </font>
    <font>
      <b/>
      <u val="doubleAccounting"/>
      <sz val="10"/>
      <name val="Arial"/>
      <family val="2"/>
    </font>
    <font>
      <b/>
      <sz val="9"/>
      <color indexed="8"/>
      <name val="Verdana"/>
      <family val="2"/>
    </font>
    <font>
      <sz val="9"/>
      <color indexed="8"/>
      <name val="Verdana"/>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12"/>
      <name val="Arial"/>
      <family val="2"/>
    </font>
    <font>
      <u val="single"/>
      <sz val="10"/>
      <color indexed="20"/>
      <name val="Arial"/>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0"/>
      <color indexed="18"/>
      <name val="Arial"/>
      <family val="2"/>
    </font>
    <font>
      <b/>
      <i/>
      <sz val="12"/>
      <color indexed="9"/>
      <name val="Arial"/>
      <family val="2"/>
    </font>
    <font>
      <i/>
      <sz val="11"/>
      <color indexed="23"/>
      <name val="Arial"/>
      <family val="2"/>
    </font>
    <font>
      <b/>
      <sz val="10"/>
      <color indexed="10"/>
      <name val="Arial"/>
      <family val="2"/>
    </font>
    <font>
      <b/>
      <sz val="10"/>
      <color indexed="56"/>
      <name val="Arial"/>
      <family val="2"/>
    </font>
    <font>
      <sz val="10"/>
      <color indexed="56"/>
      <name val="Arial"/>
      <family val="2"/>
    </font>
    <font>
      <sz val="24"/>
      <color indexed="9"/>
      <name val="Arial"/>
      <family val="2"/>
    </font>
    <font>
      <sz val="10"/>
      <color indexed="9"/>
      <name val="Arial"/>
      <family val="2"/>
    </font>
    <font>
      <sz val="10"/>
      <color indexed="8"/>
      <name val="Arial"/>
      <family val="2"/>
    </font>
    <font>
      <b/>
      <u val="single"/>
      <sz val="11"/>
      <name val="Arial"/>
      <family val="2"/>
    </font>
    <font>
      <b/>
      <u val="single"/>
      <sz val="17"/>
      <name val="Arial"/>
      <family val="2"/>
    </font>
    <font>
      <u val="single"/>
      <sz val="10"/>
      <name val="Arial"/>
      <family val="2"/>
    </font>
    <font>
      <b/>
      <sz val="13"/>
      <name val="Arial"/>
      <family val="2"/>
    </font>
    <font>
      <b/>
      <sz val="16"/>
      <name val="Arial"/>
      <family val="2"/>
    </font>
    <font>
      <b/>
      <u val="single"/>
      <sz val="16"/>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0"/>
      <color rgb="FF000090"/>
      <name val="Arial"/>
      <family val="2"/>
    </font>
    <font>
      <b/>
      <i/>
      <sz val="12"/>
      <color theme="0"/>
      <name val="Arial"/>
      <family val="2"/>
    </font>
    <font>
      <i/>
      <sz val="11"/>
      <color theme="1" tint="0.49998000264167786"/>
      <name val="Arial"/>
      <family val="2"/>
    </font>
    <font>
      <b/>
      <sz val="10"/>
      <color rgb="FFFF0000"/>
      <name val="Arial"/>
      <family val="2"/>
    </font>
    <font>
      <b/>
      <sz val="10"/>
      <color rgb="FF002060"/>
      <name val="Arial"/>
      <family val="2"/>
    </font>
    <font>
      <sz val="10"/>
      <color rgb="FF002060"/>
      <name val="Arial"/>
      <family val="2"/>
    </font>
    <font>
      <sz val="24"/>
      <color theme="0"/>
      <name val="Arial"/>
      <family val="2"/>
    </font>
    <font>
      <sz val="10"/>
      <color theme="0"/>
      <name val="Arial"/>
      <family val="2"/>
    </font>
    <font>
      <sz val="10"/>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1"/>
        <bgColor indexed="64"/>
      </patternFill>
    </fill>
    <fill>
      <patternFill patternType="solid">
        <fgColor indexed="8"/>
        <bgColor indexed="64"/>
      </patternFill>
    </fill>
    <fill>
      <patternFill patternType="solid">
        <fgColor theme="3" tint="0.7999799847602844"/>
        <bgColor indexed="64"/>
      </patternFill>
    </fill>
    <fill>
      <patternFill patternType="solid">
        <fgColor indexed="12"/>
        <bgColor indexed="64"/>
      </patternFill>
    </fill>
    <fill>
      <patternFill patternType="solid">
        <fgColor theme="2" tint="-0.0999699980020523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color indexed="63"/>
      </right>
      <top style="thick"/>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style="thick"/>
      <top style="thin"/>
      <bottom style="thin"/>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hair"/>
      <top style="hair"/>
      <bottom style="hair"/>
    </border>
    <border>
      <left style="hair"/>
      <right style="hair"/>
      <top style="hair"/>
      <bottom style="hair"/>
    </border>
    <border>
      <left style="thick"/>
      <right style="thick"/>
      <top style="thick"/>
      <bottom>
        <color indexed="63"/>
      </bottom>
    </border>
    <border>
      <left style="thin"/>
      <right>
        <color indexed="63"/>
      </right>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hair"/>
      <bottom style="medium"/>
    </border>
    <border>
      <left style="medium"/>
      <right>
        <color indexed="63"/>
      </right>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color indexed="63"/>
      </bottom>
    </border>
    <border>
      <left>
        <color indexed="63"/>
      </left>
      <right>
        <color indexed="63"/>
      </right>
      <top style="hair"/>
      <bottom>
        <color indexed="63"/>
      </bottom>
    </border>
    <border>
      <left style="medium"/>
      <right style="hair"/>
      <top style="hair"/>
      <bottom style="hair"/>
    </border>
    <border>
      <left style="hair"/>
      <right style="hair"/>
      <top style="hair"/>
      <bottom>
        <color indexed="63"/>
      </botto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style="medium"/>
      <right>
        <color indexed="63"/>
      </right>
      <top>
        <color indexed="63"/>
      </top>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ck"/>
      <right style="thick"/>
      <top>
        <color indexed="63"/>
      </top>
      <bottom>
        <color indexed="63"/>
      </bottom>
    </border>
    <border>
      <left style="thick"/>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style="medium"/>
      <right>
        <color indexed="63"/>
      </right>
      <top>
        <color indexed="63"/>
      </top>
      <bottom style="hair"/>
    </border>
    <border>
      <left>
        <color indexed="63"/>
      </left>
      <right style="medium"/>
      <top>
        <color indexed="63"/>
      </top>
      <bottom style="medium"/>
    </border>
    <border>
      <left>
        <color indexed="63"/>
      </left>
      <right style="medium"/>
      <top>
        <color indexed="63"/>
      </top>
      <bottom>
        <color indexed="63"/>
      </bottom>
    </border>
    <border>
      <left>
        <color indexed="63"/>
      </left>
      <right style="hair">
        <color indexed="18"/>
      </right>
      <top style="hair"/>
      <bottom style="hair"/>
    </border>
    <border>
      <left style="hair">
        <color indexed="18"/>
      </left>
      <right style="hair">
        <color indexed="18"/>
      </right>
      <top style="hair"/>
      <bottom style="hair"/>
    </border>
    <border>
      <left style="hair">
        <color indexed="18"/>
      </left>
      <right style="medium"/>
      <top style="hair"/>
      <bottom style="hair"/>
    </border>
    <border>
      <left style="medium"/>
      <right>
        <color indexed="63"/>
      </right>
      <top style="hair"/>
      <bottom>
        <color indexed="63"/>
      </bottom>
    </border>
    <border>
      <left>
        <color indexed="63"/>
      </left>
      <right>
        <color indexed="63"/>
      </right>
      <top style="medium"/>
      <bottom style="hair"/>
    </border>
    <border>
      <left>
        <color indexed="63"/>
      </left>
      <right style="medium"/>
      <top style="medium"/>
      <bottom>
        <color indexed="63"/>
      </bottom>
    </border>
    <border>
      <left>
        <color indexed="63"/>
      </left>
      <right style="medium"/>
      <top>
        <color indexed="63"/>
      </top>
      <bottom style="thick"/>
    </border>
    <border>
      <left>
        <color indexed="63"/>
      </left>
      <right>
        <color indexed="63"/>
      </right>
      <top style="hair"/>
      <bottom style="thick"/>
    </border>
  </borders>
  <cellStyleXfs count="81">
    <xf numFmtId="0" fontId="0" fillId="0" borderId="0">
      <alignment/>
      <protection/>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49" fontId="8" fillId="0" borderId="0">
      <alignment horizontal="left" vertical="top"/>
      <protection/>
    </xf>
    <xf numFmtId="0" fontId="40" fillId="0" borderId="0">
      <alignment vertical="top"/>
      <protection/>
    </xf>
    <xf numFmtId="0" fontId="21" fillId="0" borderId="0">
      <alignment/>
      <protection/>
    </xf>
    <xf numFmtId="49" fontId="33" fillId="0" borderId="0">
      <alignment horizontal="left" vertical="top"/>
      <protection/>
    </xf>
    <xf numFmtId="49" fontId="7" fillId="0" borderId="0">
      <alignment horizontal="left"/>
      <protection/>
    </xf>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0" fillId="27" borderId="3" applyNumberFormat="0" applyFont="0" applyAlignment="0" applyProtection="0"/>
    <xf numFmtId="0" fontId="84" fillId="28" borderId="1" applyNumberFormat="0" applyAlignment="0" applyProtection="0"/>
    <xf numFmtId="169" fontId="0" fillId="0" borderId="0" applyFont="0" applyFill="0" applyBorder="0" applyAlignment="0" applyProtection="0"/>
    <xf numFmtId="0" fontId="85" fillId="29" borderId="0" applyNumberFormat="0" applyBorder="0" applyAlignment="0" applyProtection="0"/>
    <xf numFmtId="0" fontId="86" fillId="0" borderId="0" applyNumberFormat="0" applyFill="0" applyBorder="0" applyAlignment="0" applyProtection="0"/>
    <xf numFmtId="0" fontId="9" fillId="0" borderId="0" applyNumberFormat="0" applyFill="0" applyBorder="0" applyAlignment="0" applyProtection="0"/>
    <xf numFmtId="0" fontId="8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8"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79"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7" fillId="32" borderId="0" applyNumberFormat="0" applyBorder="0" applyAlignment="0" applyProtection="0"/>
    <xf numFmtId="0" fontId="89" fillId="26" borderId="5" applyNumberFormat="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91"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92" fillId="0" borderId="9" applyNumberFormat="0" applyFill="0" applyAlignment="0" applyProtection="0"/>
    <xf numFmtId="0" fontId="32" fillId="33" borderId="10" applyNumberFormat="0" applyAlignment="0" applyProtection="0"/>
    <xf numFmtId="0" fontId="93" fillId="34" borderId="11" applyNumberFormat="0" applyAlignment="0" applyProtection="0"/>
  </cellStyleXfs>
  <cellXfs count="441">
    <xf numFmtId="0" fontId="0" fillId="0" borderId="0" xfId="0" applyAlignment="1">
      <alignment/>
    </xf>
    <xf numFmtId="0" fontId="0" fillId="0" borderId="12" xfId="0" applyBorder="1" applyAlignment="1">
      <alignment horizont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5" xfId="0" applyFont="1" applyFill="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35" borderId="17" xfId="0" applyFont="1" applyFill="1" applyBorder="1" applyAlignment="1">
      <alignment horizontal="center"/>
    </xf>
    <xf numFmtId="0" fontId="4" fillId="36" borderId="17" xfId="0" applyFont="1" applyFill="1" applyBorder="1" applyAlignment="1">
      <alignment horizontal="center"/>
    </xf>
    <xf numFmtId="2" fontId="94" fillId="37" borderId="17" xfId="0" applyNumberFormat="1" applyFont="1" applyFill="1" applyBorder="1" applyAlignment="1">
      <alignment horizontal="center"/>
    </xf>
    <xf numFmtId="166" fontId="94" fillId="37" borderId="17" xfId="0" applyNumberFormat="1" applyFont="1" applyFill="1" applyBorder="1" applyAlignment="1">
      <alignment horizontal="center"/>
    </xf>
    <xf numFmtId="2" fontId="4" fillId="36" borderId="17" xfId="0" applyNumberFormat="1" applyFont="1" applyFill="1" applyBorder="1" applyAlignment="1">
      <alignment horizontal="center"/>
    </xf>
    <xf numFmtId="167" fontId="4" fillId="36" borderId="18" xfId="0" applyNumberFormat="1" applyFont="1" applyFill="1" applyBorder="1" applyAlignment="1">
      <alignment horizontal="center"/>
    </xf>
    <xf numFmtId="167" fontId="4" fillId="36" borderId="19" xfId="0" applyNumberFormat="1" applyFont="1" applyFill="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35" borderId="21" xfId="0" applyFont="1" applyFill="1" applyBorder="1" applyAlignment="1">
      <alignment horizontal="center"/>
    </xf>
    <xf numFmtId="0" fontId="4" fillId="36" borderId="21" xfId="0" applyFont="1" applyFill="1" applyBorder="1" applyAlignment="1">
      <alignment horizontal="center"/>
    </xf>
    <xf numFmtId="2" fontId="94" fillId="37" borderId="21" xfId="0" applyNumberFormat="1" applyFont="1" applyFill="1" applyBorder="1" applyAlignment="1">
      <alignment horizontal="center"/>
    </xf>
    <xf numFmtId="166" fontId="94" fillId="37" borderId="21" xfId="0" applyNumberFormat="1" applyFont="1" applyFill="1" applyBorder="1" applyAlignment="1">
      <alignment horizontal="center"/>
    </xf>
    <xf numFmtId="2" fontId="4" fillId="36" borderId="21" xfId="0" applyNumberFormat="1" applyFont="1" applyFill="1" applyBorder="1" applyAlignment="1">
      <alignment horizontal="center"/>
    </xf>
    <xf numFmtId="0" fontId="0" fillId="0" borderId="0" xfId="0" applyFill="1" applyAlignment="1">
      <alignment/>
    </xf>
    <xf numFmtId="0" fontId="4" fillId="36" borderId="20" xfId="0" applyFont="1" applyFill="1" applyBorder="1" applyAlignment="1">
      <alignment horizontal="left"/>
    </xf>
    <xf numFmtId="0" fontId="94" fillId="37" borderId="21" xfId="0" applyFont="1" applyFill="1" applyBorder="1" applyAlignment="1">
      <alignment horizontal="center"/>
    </xf>
    <xf numFmtId="0" fontId="4" fillId="36" borderId="20" xfId="0" applyFont="1" applyFill="1" applyBorder="1" applyAlignment="1">
      <alignment/>
    </xf>
    <xf numFmtId="0" fontId="5" fillId="36" borderId="20" xfId="0" applyFont="1" applyFill="1" applyBorder="1" applyAlignment="1">
      <alignment horizontal="center"/>
    </xf>
    <xf numFmtId="0" fontId="4" fillId="0" borderId="20" xfId="0" applyFont="1" applyFill="1" applyBorder="1" applyAlignment="1">
      <alignment/>
    </xf>
    <xf numFmtId="0" fontId="4" fillId="0" borderId="21" xfId="0" applyFont="1" applyFill="1" applyBorder="1" applyAlignment="1">
      <alignment horizontal="center"/>
    </xf>
    <xf numFmtId="0" fontId="5" fillId="36" borderId="20" xfId="0" applyNumberFormat="1" applyFont="1" applyFill="1" applyBorder="1" applyAlignment="1">
      <alignment horizontal="center"/>
    </xf>
    <xf numFmtId="0" fontId="4" fillId="36" borderId="0" xfId="0" applyFont="1" applyFill="1" applyBorder="1" applyAlignment="1">
      <alignment horizontal="center"/>
    </xf>
    <xf numFmtId="0" fontId="5" fillId="0" borderId="20" xfId="0" applyFont="1" applyFill="1" applyBorder="1" applyAlignment="1">
      <alignment horizontal="center"/>
    </xf>
    <xf numFmtId="0" fontId="5" fillId="0" borderId="20"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36" borderId="23" xfId="0" applyFont="1" applyFill="1" applyBorder="1" applyAlignment="1">
      <alignment horizontal="center"/>
    </xf>
    <xf numFmtId="167" fontId="0" fillId="0" borderId="0" xfId="0" applyNumberFormat="1" applyAlignment="1">
      <alignment/>
    </xf>
    <xf numFmtId="166" fontId="0" fillId="0" borderId="0" xfId="0" applyNumberFormat="1" applyAlignment="1">
      <alignment/>
    </xf>
    <xf numFmtId="0" fontId="4" fillId="36" borderId="20" xfId="0" applyFont="1" applyFill="1" applyBorder="1" applyAlignment="1">
      <alignment horizontal="center"/>
    </xf>
    <xf numFmtId="168" fontId="4" fillId="35" borderId="17" xfId="0" applyNumberFormat="1" applyFont="1" applyFill="1" applyBorder="1" applyAlignment="1">
      <alignment horizontal="center"/>
    </xf>
    <xf numFmtId="168" fontId="4" fillId="35" borderId="21" xfId="0" applyNumberFormat="1" applyFont="1" applyFill="1" applyBorder="1" applyAlignment="1">
      <alignment horizontal="center"/>
    </xf>
    <xf numFmtId="168" fontId="4" fillId="0" borderId="23" xfId="0" applyNumberFormat="1" applyFont="1" applyBorder="1" applyAlignment="1">
      <alignment horizontal="center"/>
    </xf>
    <xf numFmtId="168" fontId="4" fillId="36" borderId="17" xfId="0" applyNumberFormat="1" applyFont="1" applyFill="1" applyBorder="1" applyAlignment="1">
      <alignment horizontal="center"/>
    </xf>
    <xf numFmtId="168" fontId="4" fillId="36" borderId="21" xfId="0" applyNumberFormat="1" applyFont="1" applyFill="1" applyBorder="1" applyAlignment="1">
      <alignment horizontal="center"/>
    </xf>
    <xf numFmtId="168" fontId="4" fillId="36" borderId="24" xfId="0" applyNumberFormat="1" applyFont="1" applyFill="1" applyBorder="1" applyAlignment="1">
      <alignment horizontal="center"/>
    </xf>
    <xf numFmtId="168" fontId="4" fillId="36" borderId="25" xfId="0" applyNumberFormat="1" applyFont="1" applyFill="1" applyBorder="1" applyAlignment="1">
      <alignment horizontal="center"/>
    </xf>
    <xf numFmtId="168" fontId="4" fillId="0" borderId="26" xfId="0" applyNumberFormat="1" applyFont="1" applyBorder="1" applyAlignment="1">
      <alignment horizontal="center"/>
    </xf>
    <xf numFmtId="0" fontId="5" fillId="0" borderId="27" xfId="0" applyFont="1" applyBorder="1" applyAlignment="1">
      <alignment horizontal="center"/>
    </xf>
    <xf numFmtId="0" fontId="4" fillId="0" borderId="28" xfId="0" applyFont="1" applyBorder="1" applyAlignment="1">
      <alignment horizontal="center"/>
    </xf>
    <xf numFmtId="0" fontId="4" fillId="35" borderId="28" xfId="0" applyFont="1" applyFill="1" applyBorder="1" applyAlignment="1">
      <alignment horizontal="center"/>
    </xf>
    <xf numFmtId="0" fontId="4" fillId="36" borderId="28" xfId="0" applyFont="1" applyFill="1" applyBorder="1" applyAlignment="1">
      <alignment horizontal="center"/>
    </xf>
    <xf numFmtId="2" fontId="94" fillId="37" borderId="28" xfId="0" applyNumberFormat="1" applyFont="1" applyFill="1" applyBorder="1" applyAlignment="1">
      <alignment horizontal="center"/>
    </xf>
    <xf numFmtId="166" fontId="94" fillId="37" borderId="28" xfId="0" applyNumberFormat="1" applyFont="1" applyFill="1" applyBorder="1" applyAlignment="1">
      <alignment horizontal="center"/>
    </xf>
    <xf numFmtId="168" fontId="4" fillId="35" borderId="28" xfId="0" applyNumberFormat="1" applyFont="1" applyFill="1" applyBorder="1" applyAlignment="1">
      <alignment horizontal="center"/>
    </xf>
    <xf numFmtId="2" fontId="4" fillId="36" borderId="28" xfId="0" applyNumberFormat="1" applyFont="1" applyFill="1" applyBorder="1" applyAlignment="1">
      <alignment horizontal="center"/>
    </xf>
    <xf numFmtId="168" fontId="4" fillId="36" borderId="28" xfId="0" applyNumberFormat="1" applyFont="1" applyFill="1" applyBorder="1" applyAlignment="1">
      <alignment horizontal="center"/>
    </xf>
    <xf numFmtId="167" fontId="4" fillId="36" borderId="29" xfId="0" applyNumberFormat="1" applyFont="1" applyFill="1" applyBorder="1" applyAlignment="1">
      <alignment horizontal="center"/>
    </xf>
    <xf numFmtId="167" fontId="4" fillId="36" borderId="30" xfId="0" applyNumberFormat="1" applyFont="1" applyFill="1" applyBorder="1" applyAlignment="1">
      <alignment horizontal="center"/>
    </xf>
    <xf numFmtId="0" fontId="4" fillId="36" borderId="31" xfId="63" applyFont="1" applyFill="1" applyBorder="1" applyAlignment="1">
      <alignment horizontal="center" vertical="center"/>
      <protection/>
    </xf>
    <xf numFmtId="0" fontId="4" fillId="36" borderId="32" xfId="63" applyFont="1" applyFill="1" applyBorder="1" applyAlignment="1">
      <alignment horizontal="center" vertical="center"/>
      <protection/>
    </xf>
    <xf numFmtId="0" fontId="0" fillId="38" borderId="33" xfId="0" applyFill="1" applyBorder="1" applyAlignment="1">
      <alignment/>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wrapText="1"/>
    </xf>
    <xf numFmtId="0" fontId="11" fillId="0" borderId="0" xfId="0" applyFont="1" applyAlignment="1">
      <alignment/>
    </xf>
    <xf numFmtId="0" fontId="3" fillId="35" borderId="36" xfId="0" applyFont="1" applyFill="1" applyBorder="1" applyAlignment="1">
      <alignment horizontal="center" vertical="center"/>
    </xf>
    <xf numFmtId="0" fontId="0" fillId="0" borderId="0" xfId="63">
      <alignment/>
      <protection/>
    </xf>
    <xf numFmtId="0" fontId="12" fillId="0" borderId="0" xfId="63" applyFont="1">
      <alignment/>
      <protection/>
    </xf>
    <xf numFmtId="0" fontId="0" fillId="0" borderId="0" xfId="63" applyBorder="1">
      <alignment/>
      <protection/>
    </xf>
    <xf numFmtId="0" fontId="79" fillId="0" borderId="0" xfId="65">
      <alignment/>
      <protection/>
    </xf>
    <xf numFmtId="171" fontId="95" fillId="39" borderId="37" xfId="58" applyNumberFormat="1" applyFont="1" applyFill="1" applyBorder="1" applyAlignment="1">
      <alignment horizontal="center" vertical="center"/>
    </xf>
    <xf numFmtId="0" fontId="13" fillId="0" borderId="38" xfId="63" applyFont="1" applyFill="1" applyBorder="1" applyAlignment="1">
      <alignment vertical="center"/>
      <protection/>
    </xf>
    <xf numFmtId="172" fontId="95" fillId="39" borderId="39" xfId="58" applyNumberFormat="1" applyFont="1" applyFill="1" applyBorder="1" applyAlignment="1">
      <alignment horizontal="center" vertical="center"/>
    </xf>
    <xf numFmtId="0" fontId="13" fillId="0" borderId="0" xfId="63" applyFont="1" applyFill="1" applyBorder="1" applyAlignment="1">
      <alignment vertical="center"/>
      <protection/>
    </xf>
    <xf numFmtId="0" fontId="13" fillId="0" borderId="40" xfId="63" applyFont="1" applyFill="1" applyBorder="1" applyAlignment="1">
      <alignment vertical="center"/>
      <protection/>
    </xf>
    <xf numFmtId="170" fontId="13" fillId="0" borderId="0" xfId="58" applyNumberFormat="1" applyFont="1" applyFill="1" applyBorder="1" applyAlignment="1">
      <alignment/>
    </xf>
    <xf numFmtId="0" fontId="0" fillId="40" borderId="41" xfId="63" applyFont="1" applyFill="1" applyBorder="1">
      <alignment/>
      <protection/>
    </xf>
    <xf numFmtId="0" fontId="14" fillId="40" borderId="42" xfId="63" applyFont="1" applyFill="1" applyBorder="1" applyAlignment="1">
      <alignment vertical="center"/>
      <protection/>
    </xf>
    <xf numFmtId="0" fontId="14" fillId="40" borderId="0" xfId="63" applyFont="1" applyFill="1" applyBorder="1" applyAlignment="1">
      <alignment vertical="center"/>
      <protection/>
    </xf>
    <xf numFmtId="0" fontId="0" fillId="40" borderId="0" xfId="63" applyFont="1" applyFill="1" applyBorder="1" applyAlignment="1">
      <alignment horizontal="left"/>
      <protection/>
    </xf>
    <xf numFmtId="173" fontId="0" fillId="0" borderId="32" xfId="58" applyNumberFormat="1" applyFont="1" applyFill="1" applyBorder="1" applyAlignment="1">
      <alignment horizontal="center" vertical="center"/>
    </xf>
    <xf numFmtId="173" fontId="0" fillId="0" borderId="32" xfId="58" applyNumberFormat="1" applyFont="1" applyBorder="1" applyAlignment="1">
      <alignment horizontal="center" vertical="center"/>
    </xf>
    <xf numFmtId="0" fontId="0" fillId="0" borderId="32" xfId="63" applyFont="1" applyBorder="1" applyAlignment="1">
      <alignment horizontal="center" vertical="center"/>
      <protection/>
    </xf>
    <xf numFmtId="0" fontId="0" fillId="0" borderId="32" xfId="63" applyFont="1" applyBorder="1" applyAlignment="1">
      <alignment vertical="center"/>
      <protection/>
    </xf>
    <xf numFmtId="0" fontId="0" fillId="0" borderId="43" xfId="63" applyFont="1" applyBorder="1" applyAlignment="1">
      <alignment horizontal="center" vertical="center"/>
      <protection/>
    </xf>
    <xf numFmtId="173" fontId="0" fillId="36" borderId="32" xfId="58" applyNumberFormat="1" applyFont="1" applyFill="1" applyBorder="1" applyAlignment="1">
      <alignment horizontal="center" vertical="center"/>
    </xf>
    <xf numFmtId="174" fontId="0" fillId="36" borderId="32" xfId="58" applyNumberFormat="1" applyFont="1" applyFill="1" applyBorder="1" applyAlignment="1">
      <alignment horizontal="center" vertical="center"/>
    </xf>
    <xf numFmtId="0" fontId="0" fillId="36" borderId="32" xfId="63" applyFont="1" applyFill="1" applyBorder="1" applyAlignment="1">
      <alignment vertical="center"/>
      <protection/>
    </xf>
    <xf numFmtId="0" fontId="0" fillId="36" borderId="32" xfId="63" applyFont="1" applyFill="1" applyBorder="1" applyAlignment="1">
      <alignment horizontal="center" vertical="center"/>
      <protection/>
    </xf>
    <xf numFmtId="0" fontId="0" fillId="36" borderId="43" xfId="63" applyFont="1" applyFill="1" applyBorder="1" applyAlignment="1">
      <alignment horizontal="center" vertical="center"/>
      <protection/>
    </xf>
    <xf numFmtId="0" fontId="0" fillId="36" borderId="32" xfId="63" applyNumberFormat="1" applyFont="1" applyFill="1" applyBorder="1" applyAlignment="1">
      <alignment vertical="center"/>
      <protection/>
    </xf>
    <xf numFmtId="174" fontId="0" fillId="0" borderId="32" xfId="58" applyNumberFormat="1" applyFont="1" applyBorder="1" applyAlignment="1">
      <alignment horizontal="center" vertical="center"/>
    </xf>
    <xf numFmtId="0" fontId="4" fillId="0" borderId="32" xfId="63" applyFont="1" applyBorder="1" applyAlignment="1">
      <alignment horizontal="center" vertical="center"/>
      <protection/>
    </xf>
    <xf numFmtId="0" fontId="0" fillId="36" borderId="32" xfId="63" applyNumberFormat="1" applyFont="1" applyFill="1" applyBorder="1" applyAlignment="1">
      <alignment horizontal="center"/>
      <protection/>
    </xf>
    <xf numFmtId="0" fontId="0" fillId="36" borderId="32" xfId="63" applyFont="1" applyFill="1" applyBorder="1" applyAlignment="1" quotePrefix="1">
      <alignment horizontal="center" vertical="center"/>
      <protection/>
    </xf>
    <xf numFmtId="0" fontId="0" fillId="36" borderId="44" xfId="63" applyFont="1" applyFill="1" applyBorder="1" applyAlignment="1">
      <alignment horizontal="center" vertical="center"/>
      <protection/>
    </xf>
    <xf numFmtId="0" fontId="0" fillId="0" borderId="32" xfId="63" applyFont="1" applyBorder="1" applyAlignment="1" quotePrefix="1">
      <alignment horizontal="center" vertical="center"/>
      <protection/>
    </xf>
    <xf numFmtId="173" fontId="0" fillId="0" borderId="32" xfId="58" applyNumberFormat="1" applyFont="1" applyBorder="1" applyAlignment="1" applyProtection="1">
      <alignment horizontal="center" vertical="center"/>
      <protection hidden="1"/>
    </xf>
    <xf numFmtId="0" fontId="0" fillId="40" borderId="45" xfId="63" applyFont="1" applyFill="1" applyBorder="1">
      <alignment/>
      <protection/>
    </xf>
    <xf numFmtId="0" fontId="14" fillId="40" borderId="39" xfId="63" applyFont="1" applyFill="1" applyBorder="1" applyAlignment="1">
      <alignment vertical="center"/>
      <protection/>
    </xf>
    <xf numFmtId="0" fontId="0" fillId="40" borderId="42" xfId="63" applyFont="1" applyFill="1" applyBorder="1" applyAlignment="1">
      <alignment horizontal="left"/>
      <protection/>
    </xf>
    <xf numFmtId="0" fontId="13" fillId="0" borderId="32" xfId="63" applyFont="1" applyFill="1" applyBorder="1" applyAlignment="1">
      <alignment horizontal="center" vertical="center" wrapText="1"/>
      <protection/>
    </xf>
    <xf numFmtId="0" fontId="13" fillId="0" borderId="32" xfId="63" applyFont="1" applyFill="1" applyBorder="1" applyAlignment="1">
      <alignment horizontal="center" vertical="center"/>
      <protection/>
    </xf>
    <xf numFmtId="0" fontId="13" fillId="0" borderId="43" xfId="63" applyFont="1" applyFill="1" applyBorder="1" applyAlignment="1">
      <alignment horizontal="center" vertical="center" wrapText="1"/>
      <protection/>
    </xf>
    <xf numFmtId="0" fontId="0" fillId="40" borderId="46" xfId="63" applyFont="1" applyFill="1" applyBorder="1">
      <alignment/>
      <protection/>
    </xf>
    <xf numFmtId="0" fontId="14" fillId="40" borderId="47" xfId="63" applyFont="1" applyFill="1" applyBorder="1" applyAlignment="1">
      <alignment vertical="center"/>
      <protection/>
    </xf>
    <xf numFmtId="0" fontId="0" fillId="40" borderId="47" xfId="63" applyFont="1" applyFill="1" applyBorder="1" applyAlignment="1">
      <alignment horizontal="left"/>
      <protection/>
    </xf>
    <xf numFmtId="0" fontId="13" fillId="0" borderId="48" xfId="63" applyFont="1" applyFill="1" applyBorder="1" applyAlignment="1">
      <alignment vertical="center"/>
      <protection/>
    </xf>
    <xf numFmtId="0" fontId="13" fillId="0" borderId="49" xfId="63" applyFont="1" applyFill="1" applyBorder="1" applyAlignment="1">
      <alignment vertical="center"/>
      <protection/>
    </xf>
    <xf numFmtId="0" fontId="13" fillId="0" borderId="50" xfId="63" applyFont="1" applyFill="1" applyBorder="1" applyAlignment="1">
      <alignment vertical="center"/>
      <protection/>
    </xf>
    <xf numFmtId="0" fontId="13" fillId="0" borderId="51" xfId="63" applyFont="1" applyFill="1" applyBorder="1" applyAlignment="1">
      <alignment vertical="center"/>
      <protection/>
    </xf>
    <xf numFmtId="44" fontId="13" fillId="0" borderId="0" xfId="63" applyNumberFormat="1" applyFont="1" applyFill="1" applyBorder="1" applyAlignment="1">
      <alignment vertical="center"/>
      <protection/>
    </xf>
    <xf numFmtId="10" fontId="13" fillId="0" borderId="52" xfId="63" applyNumberFormat="1" applyFont="1" applyFill="1" applyBorder="1" applyAlignment="1">
      <alignment vertical="center"/>
      <protection/>
    </xf>
    <xf numFmtId="167" fontId="4" fillId="36" borderId="25" xfId="0" applyNumberFormat="1" applyFont="1" applyFill="1" applyBorder="1" applyAlignment="1">
      <alignment horizontal="center"/>
    </xf>
    <xf numFmtId="167" fontId="4" fillId="36" borderId="24" xfId="0" applyNumberFormat="1" applyFont="1" applyFill="1" applyBorder="1" applyAlignment="1">
      <alignment horizontal="center"/>
    </xf>
    <xf numFmtId="15" fontId="0" fillId="0" borderId="53" xfId="0" applyNumberFormat="1" applyBorder="1" applyAlignment="1">
      <alignment horizontal="center"/>
    </xf>
    <xf numFmtId="0" fontId="0" fillId="0" borderId="33"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4" xfId="0" applyFill="1"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0" xfId="63" applyAlignment="1">
      <alignment horizontal="center"/>
      <protection/>
    </xf>
    <xf numFmtId="44" fontId="0" fillId="0" borderId="0" xfId="63" applyNumberFormat="1">
      <alignment/>
      <protection/>
    </xf>
    <xf numFmtId="0" fontId="4" fillId="0" borderId="0" xfId="63" applyFont="1">
      <alignment/>
      <protection/>
    </xf>
    <xf numFmtId="44" fontId="4" fillId="0" borderId="0" xfId="63" applyNumberFormat="1" applyFont="1" applyAlignment="1">
      <alignment horizontal="center"/>
      <protection/>
    </xf>
    <xf numFmtId="10" fontId="4" fillId="0" borderId="0" xfId="63" applyNumberFormat="1" applyFont="1" applyAlignment="1">
      <alignment horizontal="center"/>
      <protection/>
    </xf>
    <xf numFmtId="0" fontId="10" fillId="0" borderId="0" xfId="62">
      <alignment/>
      <protection/>
    </xf>
    <xf numFmtId="0" fontId="4" fillId="0" borderId="0" xfId="62" applyFont="1">
      <alignment/>
      <protection/>
    </xf>
    <xf numFmtId="44" fontId="4" fillId="0" borderId="0" xfId="62" applyNumberFormat="1" applyFont="1" applyAlignment="1">
      <alignment horizontal="center"/>
      <protection/>
    </xf>
    <xf numFmtId="0" fontId="0" fillId="0" borderId="43"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2" xfId="63" applyFont="1" applyBorder="1" applyAlignment="1">
      <alignment vertical="center"/>
      <protection/>
    </xf>
    <xf numFmtId="174" fontId="0" fillId="0" borderId="32" xfId="58" applyNumberFormat="1" applyFont="1" applyBorder="1" applyAlignment="1">
      <alignment horizontal="center" vertical="center"/>
    </xf>
    <xf numFmtId="173" fontId="0" fillId="0" borderId="32" xfId="58" applyNumberFormat="1" applyFont="1" applyBorder="1" applyAlignment="1" applyProtection="1">
      <alignment horizontal="center" vertical="center"/>
      <protection hidden="1"/>
    </xf>
    <xf numFmtId="173" fontId="0" fillId="0" borderId="32" xfId="58" applyNumberFormat="1" applyFont="1" applyBorder="1" applyAlignment="1">
      <alignment horizontal="center" vertical="center"/>
    </xf>
    <xf numFmtId="49" fontId="33" fillId="0" borderId="0" xfId="30">
      <alignment horizontal="left" vertical="top"/>
      <protection/>
    </xf>
    <xf numFmtId="0" fontId="34" fillId="0" borderId="0" xfId="62" applyFont="1">
      <alignment/>
      <protection/>
    </xf>
    <xf numFmtId="0" fontId="35" fillId="0" borderId="0" xfId="52" applyFont="1" applyAlignment="1" applyProtection="1">
      <alignment/>
      <protection/>
    </xf>
    <xf numFmtId="44" fontId="21" fillId="0" borderId="0" xfId="62" applyNumberFormat="1" applyFont="1">
      <alignment/>
      <protection/>
    </xf>
    <xf numFmtId="0" fontId="36" fillId="0" borderId="0" xfId="62" applyFont="1" applyAlignment="1">
      <alignment horizontal="right"/>
      <protection/>
    </xf>
    <xf numFmtId="0" fontId="0" fillId="0" borderId="0" xfId="62" applyFont="1" applyAlignment="1">
      <alignment horizontal="center"/>
      <protection/>
    </xf>
    <xf numFmtId="1" fontId="33" fillId="0" borderId="0" xfId="30" applyNumberFormat="1">
      <alignment horizontal="left" vertical="top"/>
      <protection/>
    </xf>
    <xf numFmtId="1" fontId="33" fillId="0" borderId="0" xfId="30" applyNumberFormat="1" applyFont="1">
      <alignment horizontal="left" vertical="top"/>
      <protection/>
    </xf>
    <xf numFmtId="0" fontId="37" fillId="0" borderId="0" xfId="29" applyFont="1" applyAlignment="1">
      <alignment horizontal="left"/>
      <protection/>
    </xf>
    <xf numFmtId="0" fontId="96" fillId="0" borderId="0" xfId="62" applyFont="1">
      <alignment/>
      <protection/>
    </xf>
    <xf numFmtId="0" fontId="8" fillId="0" borderId="0" xfId="62" applyFont="1">
      <alignment/>
      <protection/>
    </xf>
    <xf numFmtId="0" fontId="38" fillId="0" borderId="0" xfId="62" applyFont="1">
      <alignment/>
      <protection/>
    </xf>
    <xf numFmtId="0" fontId="39" fillId="0" borderId="0" xfId="62" applyFont="1">
      <alignment/>
      <protection/>
    </xf>
    <xf numFmtId="0" fontId="37" fillId="0" borderId="0" xfId="28" applyFont="1" applyAlignment="1">
      <alignment horizontal="left"/>
      <protection/>
    </xf>
    <xf numFmtId="0" fontId="41" fillId="0" borderId="0" xfId="52" applyFont="1" applyBorder="1" applyAlignment="1" applyProtection="1">
      <alignment/>
      <protection/>
    </xf>
    <xf numFmtId="49" fontId="42" fillId="0" borderId="0" xfId="30" applyFont="1">
      <alignment horizontal="left" vertical="top"/>
      <protection/>
    </xf>
    <xf numFmtId="0" fontId="37" fillId="0" borderId="0" xfId="62" applyFont="1" applyAlignment="1">
      <alignment horizontal="left"/>
      <protection/>
    </xf>
    <xf numFmtId="0" fontId="10" fillId="0" borderId="0" xfId="62" applyAlignment="1">
      <alignment horizontal="left"/>
      <protection/>
    </xf>
    <xf numFmtId="1" fontId="44" fillId="0" borderId="0" xfId="30" applyNumberFormat="1" applyFont="1" applyAlignment="1">
      <alignment horizontal="center" vertical="center"/>
      <protection/>
    </xf>
    <xf numFmtId="0" fontId="45" fillId="0" borderId="0" xfId="28" applyFont="1">
      <alignment vertical="top"/>
      <protection/>
    </xf>
    <xf numFmtId="0" fontId="39" fillId="0" borderId="0" xfId="28" applyFont="1">
      <alignment vertical="top"/>
      <protection/>
    </xf>
    <xf numFmtId="0" fontId="8" fillId="0" borderId="0" xfId="28" applyFont="1">
      <alignment vertical="top"/>
      <protection/>
    </xf>
    <xf numFmtId="1" fontId="10" fillId="0" borderId="0" xfId="62" applyNumberFormat="1">
      <alignment/>
      <protection/>
    </xf>
    <xf numFmtId="49" fontId="33" fillId="0" borderId="0" xfId="30" applyFont="1">
      <alignment horizontal="left" vertical="top"/>
      <protection/>
    </xf>
    <xf numFmtId="0" fontId="40" fillId="0" borderId="0" xfId="28">
      <alignment vertical="top"/>
      <protection/>
    </xf>
    <xf numFmtId="49" fontId="33" fillId="0" borderId="0" xfId="30" applyAlignment="1">
      <alignment horizontal="left"/>
      <protection/>
    </xf>
    <xf numFmtId="0" fontId="37" fillId="0" borderId="0" xfId="31" applyNumberFormat="1" applyFont="1" applyAlignment="1">
      <alignment horizontal="left"/>
      <protection/>
    </xf>
    <xf numFmtId="0" fontId="43" fillId="0" borderId="0" xfId="27" applyNumberFormat="1" applyFont="1" applyAlignment="1">
      <alignment horizontal="left"/>
      <protection/>
    </xf>
    <xf numFmtId="0" fontId="37" fillId="0" borderId="0" xfId="27" applyNumberFormat="1" applyFont="1" applyAlignment="1">
      <alignment horizontal="left"/>
      <protection/>
    </xf>
    <xf numFmtId="175" fontId="33" fillId="0" borderId="0" xfId="30" applyNumberFormat="1" applyFont="1">
      <alignment horizontal="left" vertical="top"/>
      <protection/>
    </xf>
    <xf numFmtId="175" fontId="33" fillId="0" borderId="0" xfId="30" applyNumberFormat="1">
      <alignment horizontal="left" vertical="top"/>
      <protection/>
    </xf>
    <xf numFmtId="175" fontId="33" fillId="0" borderId="0" xfId="30" applyNumberFormat="1" applyAlignment="1">
      <alignment horizontal="left"/>
      <protection/>
    </xf>
    <xf numFmtId="175" fontId="33" fillId="0" borderId="0" xfId="30" applyNumberFormat="1" applyFont="1" applyAlignment="1">
      <alignment horizontal="left"/>
      <protection/>
    </xf>
    <xf numFmtId="0" fontId="0" fillId="36" borderId="43" xfId="63" applyFont="1" applyFill="1" applyBorder="1" applyAlignment="1">
      <alignment horizontal="center" vertical="center"/>
      <protection/>
    </xf>
    <xf numFmtId="0" fontId="97" fillId="0" borderId="32" xfId="63" applyFont="1" applyBorder="1" applyAlignment="1">
      <alignment horizontal="center" vertical="center"/>
      <protection/>
    </xf>
    <xf numFmtId="0" fontId="97" fillId="36" borderId="32" xfId="63" applyFont="1" applyFill="1" applyBorder="1" applyAlignment="1">
      <alignment horizontal="center" vertical="center"/>
      <protection/>
    </xf>
    <xf numFmtId="177" fontId="0" fillId="0" borderId="32" xfId="58" applyNumberFormat="1" applyFont="1" applyBorder="1" applyAlignment="1">
      <alignment horizontal="center" vertical="center"/>
    </xf>
    <xf numFmtId="177" fontId="0" fillId="0" borderId="32" xfId="58" applyNumberFormat="1" applyFont="1" applyBorder="1" applyAlignment="1" applyProtection="1">
      <alignment horizontal="center" vertical="center"/>
      <protection hidden="1"/>
    </xf>
    <xf numFmtId="177" fontId="0" fillId="0" borderId="32" xfId="58" applyNumberFormat="1" applyFont="1" applyBorder="1" applyAlignment="1">
      <alignment horizontal="center" vertical="center"/>
    </xf>
    <xf numFmtId="177" fontId="0" fillId="36" borderId="32" xfId="58" applyNumberFormat="1" applyFont="1" applyFill="1" applyBorder="1" applyAlignment="1">
      <alignment horizontal="center" vertical="center"/>
    </xf>
    <xf numFmtId="178" fontId="0" fillId="0" borderId="32" xfId="58" applyNumberFormat="1" applyFont="1" applyBorder="1" applyAlignment="1">
      <alignment horizontal="center" vertical="center"/>
    </xf>
    <xf numFmtId="178" fontId="0" fillId="0" borderId="32" xfId="58" applyNumberFormat="1" applyFont="1" applyBorder="1" applyAlignment="1">
      <alignment horizontal="center" vertical="center"/>
    </xf>
    <xf numFmtId="0" fontId="98" fillId="0" borderId="32" xfId="63" applyFont="1" applyBorder="1" applyAlignment="1">
      <alignment horizontal="center" vertical="center"/>
      <protection/>
    </xf>
    <xf numFmtId="177" fontId="98" fillId="0" borderId="32" xfId="63" applyNumberFormat="1" applyFont="1" applyBorder="1" applyAlignment="1">
      <alignment horizontal="center" vertical="center"/>
      <protection/>
    </xf>
    <xf numFmtId="177" fontId="98" fillId="36" borderId="32" xfId="63" applyNumberFormat="1" applyFont="1" applyFill="1" applyBorder="1" applyAlignment="1">
      <alignment horizontal="center" vertical="center"/>
      <protection/>
    </xf>
    <xf numFmtId="1" fontId="98" fillId="0" borderId="32" xfId="63" applyNumberFormat="1" applyFont="1" applyBorder="1" applyAlignment="1">
      <alignment horizontal="center" vertical="center"/>
      <protection/>
    </xf>
    <xf numFmtId="1" fontId="98" fillId="36" borderId="32" xfId="63" applyNumberFormat="1" applyFont="1" applyFill="1" applyBorder="1" applyAlignment="1">
      <alignment horizontal="center" vertical="center"/>
      <protection/>
    </xf>
    <xf numFmtId="1" fontId="4" fillId="0" borderId="32" xfId="63" applyNumberFormat="1" applyFont="1" applyBorder="1" applyAlignment="1">
      <alignment horizontal="center" vertical="center"/>
      <protection/>
    </xf>
    <xf numFmtId="1" fontId="4" fillId="36" borderId="32" xfId="63" applyNumberFormat="1" applyFont="1" applyFill="1" applyBorder="1" applyAlignment="1">
      <alignment horizontal="center" vertical="center"/>
      <protection/>
    </xf>
    <xf numFmtId="1" fontId="97" fillId="0" borderId="32" xfId="63" applyNumberFormat="1" applyFont="1" applyBorder="1" applyAlignment="1">
      <alignment horizontal="center" vertical="center"/>
      <protection/>
    </xf>
    <xf numFmtId="1" fontId="97" fillId="36" borderId="32" xfId="63" applyNumberFormat="1" applyFont="1" applyFill="1" applyBorder="1" applyAlignment="1">
      <alignment horizontal="center" vertical="center"/>
      <protection/>
    </xf>
    <xf numFmtId="0" fontId="98" fillId="36" borderId="32" xfId="63" applyFont="1" applyFill="1" applyBorder="1" applyAlignment="1">
      <alignment horizontal="center" vertical="center"/>
      <protection/>
    </xf>
    <xf numFmtId="0" fontId="99" fillId="0" borderId="32" xfId="63" applyFont="1" applyBorder="1" applyAlignment="1">
      <alignment horizontal="center" vertical="center"/>
      <protection/>
    </xf>
    <xf numFmtId="1" fontId="99" fillId="0" borderId="32" xfId="63" applyNumberFormat="1" applyFont="1" applyBorder="1" applyAlignment="1">
      <alignment horizontal="center" vertical="center"/>
      <protection/>
    </xf>
    <xf numFmtId="0" fontId="0" fillId="41" borderId="55" xfId="63" applyFill="1" applyBorder="1">
      <alignment/>
      <protection/>
    </xf>
    <xf numFmtId="0" fontId="4" fillId="41" borderId="56" xfId="63" applyFont="1" applyFill="1" applyBorder="1">
      <alignment/>
      <protection/>
    </xf>
    <xf numFmtId="44" fontId="23" fillId="41" borderId="56" xfId="63" applyNumberFormat="1" applyFont="1" applyFill="1" applyBorder="1">
      <alignment/>
      <protection/>
    </xf>
    <xf numFmtId="10" fontId="24" fillId="41" borderId="56" xfId="63" applyNumberFormat="1" applyFont="1" applyFill="1" applyBorder="1">
      <alignment/>
      <protection/>
    </xf>
    <xf numFmtId="44" fontId="23" fillId="41" borderId="57" xfId="63" applyNumberFormat="1" applyFont="1" applyFill="1" applyBorder="1">
      <alignment/>
      <protection/>
    </xf>
    <xf numFmtId="0" fontId="0" fillId="41" borderId="58" xfId="63" applyFill="1" applyBorder="1">
      <alignment/>
      <protection/>
    </xf>
    <xf numFmtId="0" fontId="4" fillId="41" borderId="0" xfId="63" applyFont="1" applyFill="1" applyBorder="1">
      <alignment/>
      <protection/>
    </xf>
    <xf numFmtId="44" fontId="4" fillId="41" borderId="59" xfId="63" applyNumberFormat="1" applyFont="1" applyFill="1" applyBorder="1" applyAlignment="1">
      <alignment horizontal="center"/>
      <protection/>
    </xf>
    <xf numFmtId="10" fontId="4" fillId="41" borderId="59" xfId="63" applyNumberFormat="1" applyFont="1" applyFill="1" applyBorder="1" applyAlignment="1">
      <alignment horizontal="center"/>
      <protection/>
    </xf>
    <xf numFmtId="44" fontId="4" fillId="41" borderId="60" xfId="63" applyNumberFormat="1" applyFont="1" applyFill="1" applyBorder="1" applyAlignment="1">
      <alignment horizontal="center"/>
      <protection/>
    </xf>
    <xf numFmtId="44" fontId="4" fillId="41" borderId="61" xfId="63" applyNumberFormat="1" applyFont="1" applyFill="1" applyBorder="1" applyAlignment="1">
      <alignment horizontal="center"/>
      <protection/>
    </xf>
    <xf numFmtId="0" fontId="25" fillId="41" borderId="0" xfId="63" applyFont="1" applyFill="1" applyBorder="1">
      <alignment/>
      <protection/>
    </xf>
    <xf numFmtId="44" fontId="0" fillId="41" borderId="0" xfId="63" applyNumberFormat="1" applyFill="1" applyBorder="1">
      <alignment/>
      <protection/>
    </xf>
    <xf numFmtId="10" fontId="0" fillId="41" borderId="0" xfId="63" applyNumberFormat="1" applyFill="1" applyBorder="1">
      <alignment/>
      <protection/>
    </xf>
    <xf numFmtId="0" fontId="0" fillId="41" borderId="0" xfId="63" applyFill="1" applyBorder="1">
      <alignment/>
      <protection/>
    </xf>
    <xf numFmtId="0" fontId="0" fillId="41" borderId="61" xfId="63" applyFill="1" applyBorder="1">
      <alignment/>
      <protection/>
    </xf>
    <xf numFmtId="44" fontId="26" fillId="41" borderId="0" xfId="63" applyNumberFormat="1" applyFont="1" applyFill="1" applyBorder="1" applyAlignment="1">
      <alignment horizontal="center"/>
      <protection/>
    </xf>
    <xf numFmtId="44" fontId="26" fillId="41" borderId="61" xfId="63" applyNumberFormat="1" applyFont="1" applyFill="1" applyBorder="1" applyAlignment="1">
      <alignment horizontal="center"/>
      <protection/>
    </xf>
    <xf numFmtId="44" fontId="15" fillId="41" borderId="0" xfId="63" applyNumberFormat="1" applyFont="1" applyFill="1" applyBorder="1" applyAlignment="1">
      <alignment horizontal="center"/>
      <protection/>
    </xf>
    <xf numFmtId="10" fontId="15" fillId="41" borderId="0" xfId="63" applyNumberFormat="1" applyFont="1" applyFill="1" applyBorder="1" applyAlignment="1">
      <alignment horizontal="center"/>
      <protection/>
    </xf>
    <xf numFmtId="0" fontId="15" fillId="41" borderId="0" xfId="63" applyFont="1" applyFill="1" applyBorder="1" applyAlignment="1">
      <alignment horizontal="center"/>
      <protection/>
    </xf>
    <xf numFmtId="0" fontId="15" fillId="41" borderId="61" xfId="63" applyFont="1" applyFill="1" applyBorder="1" applyAlignment="1">
      <alignment horizontal="center"/>
      <protection/>
    </xf>
    <xf numFmtId="0" fontId="0" fillId="41" borderId="62" xfId="63" applyFill="1" applyBorder="1">
      <alignment/>
      <protection/>
    </xf>
    <xf numFmtId="0" fontId="0" fillId="41" borderId="48" xfId="63" applyFill="1" applyBorder="1">
      <alignment/>
      <protection/>
    </xf>
    <xf numFmtId="0" fontId="0" fillId="41" borderId="26" xfId="63" applyFill="1" applyBorder="1">
      <alignment/>
      <protection/>
    </xf>
    <xf numFmtId="0" fontId="0" fillId="5" borderId="55" xfId="63" applyFill="1" applyBorder="1">
      <alignment/>
      <protection/>
    </xf>
    <xf numFmtId="0" fontId="4" fillId="5" borderId="56" xfId="63" applyFont="1" applyFill="1" applyBorder="1">
      <alignment/>
      <protection/>
    </xf>
    <xf numFmtId="44" fontId="23" fillId="5" borderId="56" xfId="63" applyNumberFormat="1" applyFont="1" applyFill="1" applyBorder="1">
      <alignment/>
      <protection/>
    </xf>
    <xf numFmtId="10" fontId="24" fillId="5" borderId="56" xfId="63" applyNumberFormat="1" applyFont="1" applyFill="1" applyBorder="1">
      <alignment/>
      <protection/>
    </xf>
    <xf numFmtId="44" fontId="23" fillId="5" borderId="57" xfId="63" applyNumberFormat="1" applyFont="1" applyFill="1" applyBorder="1">
      <alignment/>
      <protection/>
    </xf>
    <xf numFmtId="0" fontId="0" fillId="5" borderId="58" xfId="63" applyFill="1" applyBorder="1">
      <alignment/>
      <protection/>
    </xf>
    <xf numFmtId="0" fontId="4" fillId="5" borderId="0" xfId="63" applyFont="1" applyFill="1" applyBorder="1">
      <alignment/>
      <protection/>
    </xf>
    <xf numFmtId="44" fontId="4" fillId="5" borderId="59" xfId="63" applyNumberFormat="1" applyFont="1" applyFill="1" applyBorder="1" applyAlignment="1">
      <alignment horizontal="center"/>
      <protection/>
    </xf>
    <xf numFmtId="10" fontId="4" fillId="5" borderId="59" xfId="63" applyNumberFormat="1" applyFont="1" applyFill="1" applyBorder="1" applyAlignment="1">
      <alignment horizontal="center"/>
      <protection/>
    </xf>
    <xf numFmtId="44" fontId="4" fillId="5" borderId="60" xfId="63" applyNumberFormat="1" applyFont="1" applyFill="1" applyBorder="1" applyAlignment="1">
      <alignment horizontal="center"/>
      <protection/>
    </xf>
    <xf numFmtId="44" fontId="4" fillId="5" borderId="61" xfId="63" applyNumberFormat="1" applyFont="1" applyFill="1" applyBorder="1" applyAlignment="1">
      <alignment horizontal="center"/>
      <protection/>
    </xf>
    <xf numFmtId="0" fontId="25" fillId="5" borderId="0" xfId="63" applyFont="1" applyFill="1" applyBorder="1">
      <alignment/>
      <protection/>
    </xf>
    <xf numFmtId="44" fontId="0" fillId="5" borderId="0" xfId="63" applyNumberFormat="1" applyFill="1" applyBorder="1">
      <alignment/>
      <protection/>
    </xf>
    <xf numFmtId="10" fontId="0" fillId="5" borderId="0" xfId="63" applyNumberFormat="1" applyFill="1" applyBorder="1">
      <alignment/>
      <protection/>
    </xf>
    <xf numFmtId="0" fontId="0" fillId="5" borderId="0" xfId="63" applyFill="1" applyBorder="1">
      <alignment/>
      <protection/>
    </xf>
    <xf numFmtId="0" fontId="0" fillId="5" borderId="61" xfId="63" applyFill="1" applyBorder="1">
      <alignment/>
      <protection/>
    </xf>
    <xf numFmtId="44" fontId="26" fillId="5" borderId="0" xfId="63" applyNumberFormat="1" applyFont="1" applyFill="1" applyBorder="1" applyAlignment="1">
      <alignment horizontal="center"/>
      <protection/>
    </xf>
    <xf numFmtId="44" fontId="26" fillId="5" borderId="61" xfId="63" applyNumberFormat="1" applyFont="1" applyFill="1" applyBorder="1" applyAlignment="1">
      <alignment horizontal="center"/>
      <protection/>
    </xf>
    <xf numFmtId="44" fontId="15" fillId="5" borderId="0" xfId="63" applyNumberFormat="1" applyFont="1" applyFill="1" applyBorder="1" applyAlignment="1">
      <alignment horizontal="center"/>
      <protection/>
    </xf>
    <xf numFmtId="10" fontId="15" fillId="5" borderId="0" xfId="63" applyNumberFormat="1" applyFont="1" applyFill="1" applyBorder="1" applyAlignment="1">
      <alignment horizontal="center"/>
      <protection/>
    </xf>
    <xf numFmtId="0" fontId="15" fillId="5" borderId="0" xfId="63" applyFont="1" applyFill="1" applyBorder="1" applyAlignment="1">
      <alignment horizontal="center"/>
      <protection/>
    </xf>
    <xf numFmtId="0" fontId="15" fillId="5" borderId="61" xfId="63" applyFont="1" applyFill="1" applyBorder="1" applyAlignment="1">
      <alignment horizontal="center"/>
      <protection/>
    </xf>
    <xf numFmtId="0" fontId="0" fillId="5" borderId="62" xfId="63" applyFill="1" applyBorder="1">
      <alignment/>
      <protection/>
    </xf>
    <xf numFmtId="0" fontId="0" fillId="5" borderId="48" xfId="63" applyFill="1" applyBorder="1">
      <alignment/>
      <protection/>
    </xf>
    <xf numFmtId="0" fontId="0" fillId="5" borderId="26" xfId="63" applyFill="1" applyBorder="1">
      <alignment/>
      <protection/>
    </xf>
    <xf numFmtId="0" fontId="10" fillId="41" borderId="0" xfId="62" applyFill="1" applyBorder="1" applyAlignment="1">
      <alignment horizontal="center" vertical="center" wrapText="1"/>
      <protection/>
    </xf>
    <xf numFmtId="0" fontId="21" fillId="41" borderId="0" xfId="62" applyFont="1" applyFill="1" applyBorder="1" applyAlignment="1">
      <alignment horizontal="center" vertical="center" wrapText="1"/>
      <protection/>
    </xf>
    <xf numFmtId="0" fontId="10" fillId="5" borderId="0" xfId="62" applyFill="1" applyBorder="1" applyAlignment="1">
      <alignment horizontal="center" vertical="center" wrapText="1"/>
      <protection/>
    </xf>
    <xf numFmtId="0" fontId="21" fillId="5" borderId="0" xfId="62" applyFont="1" applyFill="1" applyBorder="1" applyAlignment="1">
      <alignment horizontal="center" vertical="center" wrapText="1"/>
      <protection/>
    </xf>
    <xf numFmtId="0" fontId="4" fillId="41" borderId="0" xfId="63" applyFont="1" applyFill="1" applyBorder="1" applyAlignment="1">
      <alignment horizontal="center" vertical="center" wrapText="1"/>
      <protection/>
    </xf>
    <xf numFmtId="0" fontId="4" fillId="5" borderId="0" xfId="63" applyFont="1" applyFill="1" applyBorder="1" applyAlignment="1">
      <alignment horizontal="center" vertical="center" wrapText="1"/>
      <protection/>
    </xf>
    <xf numFmtId="0" fontId="4" fillId="5" borderId="33" xfId="63" applyFont="1" applyFill="1" applyBorder="1" applyAlignment="1">
      <alignment horizontal="center" vertical="center" wrapText="1"/>
      <protection/>
    </xf>
    <xf numFmtId="0" fontId="10" fillId="5" borderId="53" xfId="62" applyFill="1" applyBorder="1" applyAlignment="1">
      <alignment horizontal="center" vertical="center" wrapText="1"/>
      <protection/>
    </xf>
    <xf numFmtId="0" fontId="10" fillId="5" borderId="36" xfId="62" applyFill="1" applyBorder="1" applyAlignment="1">
      <alignment horizontal="center" vertical="center" wrapText="1"/>
      <protection/>
    </xf>
    <xf numFmtId="0" fontId="21" fillId="5" borderId="53" xfId="62" applyFont="1" applyFill="1" applyBorder="1" applyAlignment="1">
      <alignment horizontal="center" vertical="center" wrapText="1"/>
      <protection/>
    </xf>
    <xf numFmtId="0" fontId="21" fillId="5" borderId="36" xfId="62" applyFont="1" applyFill="1" applyBorder="1" applyAlignment="1">
      <alignment horizontal="center" vertical="center" wrapText="1"/>
      <protection/>
    </xf>
    <xf numFmtId="0" fontId="4" fillId="41" borderId="33" xfId="63" applyFont="1" applyFill="1" applyBorder="1" applyAlignment="1">
      <alignment horizontal="center" vertical="center" wrapText="1"/>
      <protection/>
    </xf>
    <xf numFmtId="0" fontId="10" fillId="41" borderId="53" xfId="62" applyFill="1" applyBorder="1" applyAlignment="1">
      <alignment horizontal="center" vertical="center" wrapText="1"/>
      <protection/>
    </xf>
    <xf numFmtId="0" fontId="10" fillId="41" borderId="36" xfId="62" applyFill="1" applyBorder="1" applyAlignment="1">
      <alignment horizontal="center" vertical="center" wrapText="1"/>
      <protection/>
    </xf>
    <xf numFmtId="0" fontId="21" fillId="41" borderId="53" xfId="62" applyFont="1" applyFill="1" applyBorder="1" applyAlignment="1">
      <alignment horizontal="center" vertical="center" wrapText="1"/>
      <protection/>
    </xf>
    <xf numFmtId="0" fontId="21" fillId="41" borderId="36" xfId="62" applyFont="1" applyFill="1" applyBorder="1" applyAlignment="1">
      <alignment horizontal="center" vertical="center" wrapText="1"/>
      <protection/>
    </xf>
    <xf numFmtId="0" fontId="2" fillId="42" borderId="63" xfId="0" applyFont="1" applyFill="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center"/>
    </xf>
    <xf numFmtId="0" fontId="0" fillId="40" borderId="65" xfId="63" applyFont="1" applyFill="1" applyBorder="1" applyAlignment="1">
      <alignment horizontal="left"/>
      <protection/>
    </xf>
    <xf numFmtId="0" fontId="0" fillId="40" borderId="47" xfId="63" applyFont="1" applyFill="1" applyBorder="1" applyAlignment="1">
      <alignment horizontal="left"/>
      <protection/>
    </xf>
    <xf numFmtId="0" fontId="0" fillId="40" borderId="0" xfId="63" applyFont="1" applyFill="1" applyBorder="1" applyAlignment="1">
      <alignment horizontal="left"/>
      <protection/>
    </xf>
    <xf numFmtId="170" fontId="0" fillId="0" borderId="39" xfId="58" applyNumberFormat="1" applyFont="1" applyBorder="1" applyAlignment="1">
      <alignment horizontal="left" vertical="center"/>
    </xf>
    <xf numFmtId="170" fontId="0" fillId="0" borderId="39" xfId="58" applyNumberFormat="1" applyFont="1" applyBorder="1" applyAlignment="1">
      <alignment horizontal="left" vertical="center"/>
    </xf>
    <xf numFmtId="170" fontId="0" fillId="0" borderId="45" xfId="58" applyNumberFormat="1" applyFont="1" applyBorder="1" applyAlignment="1">
      <alignment horizontal="left" vertical="center"/>
    </xf>
    <xf numFmtId="170" fontId="13" fillId="0" borderId="0" xfId="58" applyNumberFormat="1" applyFont="1" applyFill="1" applyBorder="1" applyAlignment="1">
      <alignment horizontal="left" vertical="center"/>
    </xf>
    <xf numFmtId="170" fontId="13" fillId="0" borderId="52" xfId="58" applyNumberFormat="1" applyFont="1" applyFill="1" applyBorder="1" applyAlignment="1">
      <alignment horizontal="left" vertical="center"/>
    </xf>
    <xf numFmtId="170" fontId="4" fillId="0" borderId="42" xfId="58" applyNumberFormat="1" applyFont="1" applyBorder="1" applyAlignment="1">
      <alignment horizontal="left" vertical="center" wrapText="1"/>
    </xf>
    <xf numFmtId="170" fontId="4" fillId="0" borderId="41" xfId="58" applyNumberFormat="1" applyFont="1" applyBorder="1" applyAlignment="1">
      <alignment horizontal="left" vertical="center" wrapText="1"/>
    </xf>
    <xf numFmtId="170" fontId="4" fillId="0" borderId="52" xfId="58" applyNumberFormat="1" applyFont="1" applyBorder="1" applyAlignment="1">
      <alignment horizontal="left" vertical="center" wrapText="1"/>
    </xf>
    <xf numFmtId="170" fontId="4" fillId="0" borderId="66" xfId="58" applyNumberFormat="1" applyFont="1" applyBorder="1" applyAlignment="1">
      <alignment horizontal="left" vertical="center" wrapText="1"/>
    </xf>
    <xf numFmtId="44" fontId="0" fillId="0" borderId="0" xfId="58" applyFont="1" applyBorder="1" applyAlignment="1">
      <alignment horizontal="center" vertical="top"/>
    </xf>
    <xf numFmtId="0" fontId="0" fillId="0" borderId="0" xfId="63" applyNumberFormat="1" applyFont="1" applyBorder="1" applyAlignment="1">
      <alignment horizontal="left" vertical="top" wrapText="1"/>
      <protection/>
    </xf>
    <xf numFmtId="0" fontId="0" fillId="0" borderId="0" xfId="63" applyFont="1" applyBorder="1" applyAlignment="1">
      <alignment horizontal="left" vertical="top" wrapText="1"/>
      <protection/>
    </xf>
    <xf numFmtId="0" fontId="0" fillId="0" borderId="67" xfId="63" applyFont="1" applyBorder="1" applyAlignment="1">
      <alignment horizontal="left" vertical="top" wrapText="1"/>
      <protection/>
    </xf>
    <xf numFmtId="44" fontId="0" fillId="0" borderId="0" xfId="58" applyFont="1" applyBorder="1" applyAlignment="1">
      <alignment horizontal="center" vertical="top"/>
    </xf>
    <xf numFmtId="0" fontId="13" fillId="0" borderId="68" xfId="63" applyFont="1" applyFill="1" applyBorder="1" applyAlignment="1">
      <alignment horizontal="center" vertical="center"/>
      <protection/>
    </xf>
    <xf numFmtId="0" fontId="13" fillId="0" borderId="69" xfId="63" applyFont="1" applyFill="1" applyBorder="1" applyAlignment="1">
      <alignment horizontal="center" vertical="center"/>
      <protection/>
    </xf>
    <xf numFmtId="0" fontId="13" fillId="0" borderId="70" xfId="63" applyFont="1" applyFill="1" applyBorder="1" applyAlignment="1">
      <alignment horizontal="center" vertical="center"/>
      <protection/>
    </xf>
    <xf numFmtId="0" fontId="0" fillId="40" borderId="71" xfId="63" applyFont="1" applyFill="1" applyBorder="1" applyAlignment="1">
      <alignment horizontal="left"/>
      <protection/>
    </xf>
    <xf numFmtId="0" fontId="0" fillId="40" borderId="42" xfId="63" applyFont="1" applyFill="1" applyBorder="1" applyAlignment="1">
      <alignment horizontal="left"/>
      <protection/>
    </xf>
    <xf numFmtId="0" fontId="16" fillId="36" borderId="72" xfId="63" applyFont="1" applyFill="1" applyBorder="1" applyAlignment="1">
      <alignment horizontal="center" vertical="center"/>
      <protection/>
    </xf>
    <xf numFmtId="0" fontId="15" fillId="0" borderId="72" xfId="63" applyFont="1" applyBorder="1" applyAlignment="1">
      <alignment horizontal="center" vertical="center"/>
      <protection/>
    </xf>
    <xf numFmtId="0" fontId="13" fillId="0" borderId="72" xfId="63" applyFont="1" applyBorder="1" applyAlignment="1">
      <alignment horizontal="center" vertical="center"/>
      <protection/>
    </xf>
    <xf numFmtId="0" fontId="100" fillId="39" borderId="51" xfId="63" applyFont="1" applyFill="1" applyBorder="1" applyAlignment="1">
      <alignment horizontal="center" vertical="center" wrapText="1"/>
      <protection/>
    </xf>
    <xf numFmtId="0" fontId="101" fillId="39" borderId="50" xfId="63" applyFont="1" applyFill="1" applyBorder="1" applyAlignment="1">
      <alignment horizontal="center" vertical="center" wrapText="1"/>
      <protection/>
    </xf>
    <xf numFmtId="0" fontId="101" fillId="39" borderId="73" xfId="63" applyFont="1" applyFill="1" applyBorder="1" applyAlignment="1">
      <alignment horizontal="center" vertical="center" wrapText="1"/>
      <protection/>
    </xf>
    <xf numFmtId="0" fontId="101" fillId="39" borderId="40" xfId="63" applyFont="1" applyFill="1" applyBorder="1" applyAlignment="1">
      <alignment horizontal="center" vertical="center" wrapText="1"/>
      <protection/>
    </xf>
    <xf numFmtId="0" fontId="101" fillId="39" borderId="0" xfId="63" applyFont="1" applyFill="1" applyBorder="1" applyAlignment="1">
      <alignment horizontal="center" vertical="center" wrapText="1"/>
      <protection/>
    </xf>
    <xf numFmtId="0" fontId="101" fillId="39" borderId="67" xfId="63" applyFont="1" applyFill="1" applyBorder="1" applyAlignment="1">
      <alignment horizontal="center" vertical="center" wrapText="1"/>
      <protection/>
    </xf>
    <xf numFmtId="0" fontId="101" fillId="39" borderId="49" xfId="63" applyFont="1" applyFill="1" applyBorder="1" applyAlignment="1">
      <alignment horizontal="center" vertical="center" wrapText="1"/>
      <protection/>
    </xf>
    <xf numFmtId="0" fontId="101" fillId="39" borderId="48" xfId="63" applyFont="1" applyFill="1" applyBorder="1" applyAlignment="1">
      <alignment horizontal="center" vertical="center" wrapText="1"/>
      <protection/>
    </xf>
    <xf numFmtId="0" fontId="101" fillId="39" borderId="74" xfId="63" applyFont="1" applyFill="1" applyBorder="1" applyAlignment="1">
      <alignment horizontal="center" vertical="center" wrapText="1"/>
      <protection/>
    </xf>
    <xf numFmtId="0" fontId="13" fillId="0" borderId="39" xfId="63" applyFont="1" applyFill="1" applyBorder="1" applyAlignment="1">
      <alignment horizontal="center" vertical="center"/>
      <protection/>
    </xf>
    <xf numFmtId="0" fontId="13" fillId="0" borderId="39" xfId="63" applyFont="1" applyBorder="1" applyAlignment="1">
      <alignment horizontal="center" vertical="center"/>
      <protection/>
    </xf>
    <xf numFmtId="0" fontId="13" fillId="0" borderId="75" xfId="63" applyFont="1" applyFill="1" applyBorder="1" applyAlignment="1">
      <alignment horizontal="center" vertical="center"/>
      <protection/>
    </xf>
    <xf numFmtId="17" fontId="13" fillId="0" borderId="75" xfId="63" applyNumberFormat="1" applyFont="1" applyBorder="1" applyAlignment="1">
      <alignment horizontal="center" vertical="center"/>
      <protection/>
    </xf>
    <xf numFmtId="0" fontId="13" fillId="0" borderId="75" xfId="63" applyFont="1" applyBorder="1" applyAlignment="1">
      <alignment horizontal="center" vertical="center"/>
      <protection/>
    </xf>
    <xf numFmtId="0" fontId="4" fillId="3" borderId="33" xfId="63" applyFont="1" applyFill="1" applyBorder="1" applyAlignment="1">
      <alignment horizontal="center" vertical="center" wrapText="1"/>
      <protection/>
    </xf>
    <xf numFmtId="0" fontId="4" fillId="3" borderId="0" xfId="63" applyFont="1" applyFill="1" applyBorder="1" applyAlignment="1">
      <alignment horizontal="center" vertical="center" wrapText="1"/>
      <protection/>
    </xf>
    <xf numFmtId="0" fontId="10" fillId="3" borderId="53" xfId="62" applyFill="1" applyBorder="1" applyAlignment="1">
      <alignment horizontal="center" vertical="center" wrapText="1"/>
      <protection/>
    </xf>
    <xf numFmtId="0" fontId="21" fillId="3" borderId="53" xfId="62" applyFont="1" applyFill="1" applyBorder="1" applyAlignment="1">
      <alignment horizontal="center" vertical="center" wrapText="1"/>
      <protection/>
    </xf>
    <xf numFmtId="0" fontId="21" fillId="3" borderId="0" xfId="62" applyFont="1" applyFill="1" applyBorder="1" applyAlignment="1">
      <alignment horizontal="center" vertical="center" wrapText="1"/>
      <protection/>
    </xf>
    <xf numFmtId="0" fontId="10" fillId="3" borderId="36" xfId="62" applyFill="1" applyBorder="1" applyAlignment="1">
      <alignment horizontal="center" vertical="center" wrapText="1"/>
      <protection/>
    </xf>
    <xf numFmtId="0" fontId="21" fillId="3" borderId="36" xfId="62" applyFont="1" applyFill="1" applyBorder="1" applyAlignment="1">
      <alignment horizontal="center" vertical="center" wrapText="1"/>
      <protection/>
    </xf>
    <xf numFmtId="0" fontId="10" fillId="3" borderId="0" xfId="62" applyFill="1" applyBorder="1" applyAlignment="1">
      <alignment horizontal="center" vertical="center" wrapText="1"/>
      <protection/>
    </xf>
    <xf numFmtId="0" fontId="0" fillId="3" borderId="55" xfId="63" applyFill="1" applyBorder="1">
      <alignment/>
      <protection/>
    </xf>
    <xf numFmtId="0" fontId="4" fillId="3" borderId="56" xfId="63" applyFont="1" applyFill="1" applyBorder="1">
      <alignment/>
      <protection/>
    </xf>
    <xf numFmtId="44" fontId="23" fillId="3" borderId="56" xfId="63" applyNumberFormat="1" applyFont="1" applyFill="1" applyBorder="1">
      <alignment/>
      <protection/>
    </xf>
    <xf numFmtId="10" fontId="24" fillId="3" borderId="56" xfId="63" applyNumberFormat="1" applyFont="1" applyFill="1" applyBorder="1">
      <alignment/>
      <protection/>
    </xf>
    <xf numFmtId="44" fontId="23" fillId="3" borderId="57" xfId="63" applyNumberFormat="1" applyFont="1" applyFill="1" applyBorder="1">
      <alignment/>
      <protection/>
    </xf>
    <xf numFmtId="0" fontId="0" fillId="3" borderId="58" xfId="63" applyFill="1" applyBorder="1">
      <alignment/>
      <protection/>
    </xf>
    <xf numFmtId="0" fontId="4" fillId="3" borderId="0" xfId="63" applyFont="1" applyFill="1" applyBorder="1">
      <alignment/>
      <protection/>
    </xf>
    <xf numFmtId="44" fontId="4" fillId="3" borderId="59" xfId="63" applyNumberFormat="1" applyFont="1" applyFill="1" applyBorder="1" applyAlignment="1">
      <alignment horizontal="center"/>
      <protection/>
    </xf>
    <xf numFmtId="10" fontId="4" fillId="3" borderId="59" xfId="63" applyNumberFormat="1" applyFont="1" applyFill="1" applyBorder="1" applyAlignment="1">
      <alignment horizontal="center"/>
      <protection/>
    </xf>
    <xf numFmtId="44" fontId="4" fillId="3" borderId="60" xfId="63" applyNumberFormat="1" applyFont="1" applyFill="1" applyBorder="1" applyAlignment="1">
      <alignment horizontal="center"/>
      <protection/>
    </xf>
    <xf numFmtId="44" fontId="4" fillId="3" borderId="61" xfId="63" applyNumberFormat="1" applyFont="1" applyFill="1" applyBorder="1" applyAlignment="1">
      <alignment horizontal="center"/>
      <protection/>
    </xf>
    <xf numFmtId="0" fontId="25" fillId="3" borderId="0" xfId="63" applyFont="1" applyFill="1" applyBorder="1">
      <alignment/>
      <protection/>
    </xf>
    <xf numFmtId="44" fontId="0" fillId="3" borderId="0" xfId="63" applyNumberFormat="1" applyFill="1" applyBorder="1">
      <alignment/>
      <protection/>
    </xf>
    <xf numFmtId="10" fontId="0" fillId="3" borderId="0" xfId="63" applyNumberFormat="1" applyFill="1" applyBorder="1">
      <alignment/>
      <protection/>
    </xf>
    <xf numFmtId="0" fontId="0" fillId="3" borderId="0" xfId="63" applyFill="1" applyBorder="1">
      <alignment/>
      <protection/>
    </xf>
    <xf numFmtId="0" fontId="0" fillId="3" borderId="61" xfId="63" applyFill="1" applyBorder="1">
      <alignment/>
      <protection/>
    </xf>
    <xf numFmtId="44" fontId="26" fillId="3" borderId="0" xfId="63" applyNumberFormat="1" applyFont="1" applyFill="1" applyBorder="1" applyAlignment="1">
      <alignment horizontal="center"/>
      <protection/>
    </xf>
    <xf numFmtId="44" fontId="26" fillId="3" borderId="61" xfId="63" applyNumberFormat="1" applyFont="1" applyFill="1" applyBorder="1" applyAlignment="1">
      <alignment horizontal="center"/>
      <protection/>
    </xf>
    <xf numFmtId="44" fontId="15" fillId="3" borderId="0" xfId="63" applyNumberFormat="1" applyFont="1" applyFill="1" applyBorder="1" applyAlignment="1">
      <alignment horizontal="center"/>
      <protection/>
    </xf>
    <xf numFmtId="10" fontId="15" fillId="3" borderId="0" xfId="63" applyNumberFormat="1" applyFont="1" applyFill="1" applyBorder="1" applyAlignment="1">
      <alignment horizontal="center"/>
      <protection/>
    </xf>
    <xf numFmtId="0" fontId="15" fillId="3" borderId="0" xfId="63" applyFont="1" applyFill="1" applyBorder="1" applyAlignment="1">
      <alignment horizontal="center"/>
      <protection/>
    </xf>
    <xf numFmtId="0" fontId="15" fillId="3" borderId="61" xfId="63" applyFont="1" applyFill="1" applyBorder="1" applyAlignment="1">
      <alignment horizontal="center"/>
      <protection/>
    </xf>
    <xf numFmtId="0" fontId="0" fillId="3" borderId="62" xfId="63" applyFill="1" applyBorder="1">
      <alignment/>
      <protection/>
    </xf>
    <xf numFmtId="0" fontId="0" fillId="3" borderId="48" xfId="63" applyFill="1" applyBorder="1">
      <alignment/>
      <protection/>
    </xf>
    <xf numFmtId="0" fontId="0" fillId="3" borderId="26" xfId="63" applyFill="1" applyBorder="1">
      <alignment/>
      <protection/>
    </xf>
    <xf numFmtId="0" fontId="0" fillId="43" borderId="55" xfId="63" applyFill="1" applyBorder="1">
      <alignment/>
      <protection/>
    </xf>
    <xf numFmtId="0" fontId="0" fillId="43" borderId="56" xfId="63" applyFill="1" applyBorder="1">
      <alignment/>
      <protection/>
    </xf>
    <xf numFmtId="0" fontId="0" fillId="43" borderId="57" xfId="63" applyFill="1" applyBorder="1">
      <alignment/>
      <protection/>
    </xf>
    <xf numFmtId="0" fontId="0" fillId="43" borderId="58" xfId="63" applyFill="1" applyBorder="1">
      <alignment/>
      <protection/>
    </xf>
    <xf numFmtId="0" fontId="0" fillId="43" borderId="0" xfId="63" applyFill="1" applyBorder="1">
      <alignment/>
      <protection/>
    </xf>
    <xf numFmtId="0" fontId="0" fillId="43" borderId="61" xfId="63" applyFill="1" applyBorder="1">
      <alignment/>
      <protection/>
    </xf>
    <xf numFmtId="0" fontId="40" fillId="43" borderId="0" xfId="63" applyFont="1" applyFill="1" applyBorder="1">
      <alignment/>
      <protection/>
    </xf>
    <xf numFmtId="44" fontId="40" fillId="43" borderId="0" xfId="63" applyNumberFormat="1" applyFont="1" applyFill="1" applyBorder="1">
      <alignment/>
      <protection/>
    </xf>
    <xf numFmtId="10" fontId="40" fillId="43" borderId="0" xfId="67" applyNumberFormat="1" applyFont="1" applyFill="1" applyBorder="1" applyAlignment="1">
      <alignment/>
    </xf>
    <xf numFmtId="0" fontId="40" fillId="43" borderId="0" xfId="63" applyFont="1" applyFill="1" applyBorder="1" applyAlignment="1">
      <alignment wrapText="1"/>
      <protection/>
    </xf>
    <xf numFmtId="0" fontId="40" fillId="43" borderId="0" xfId="63" applyFont="1" applyFill="1" applyBorder="1" applyAlignment="1">
      <alignment horizontal="center"/>
      <protection/>
    </xf>
    <xf numFmtId="10" fontId="40" fillId="43" borderId="0" xfId="63" applyNumberFormat="1" applyFont="1" applyFill="1" applyBorder="1">
      <alignment/>
      <protection/>
    </xf>
    <xf numFmtId="0" fontId="0" fillId="43" borderId="62" xfId="63" applyFill="1" applyBorder="1">
      <alignment/>
      <protection/>
    </xf>
    <xf numFmtId="0" fontId="0" fillId="43" borderId="48" xfId="63" applyFill="1" applyBorder="1">
      <alignment/>
      <protection/>
    </xf>
    <xf numFmtId="0" fontId="0" fillId="43" borderId="26" xfId="63" applyFill="1" applyBorder="1">
      <alignment/>
      <protection/>
    </xf>
    <xf numFmtId="0" fontId="0" fillId="41" borderId="56" xfId="63" applyFill="1" applyBorder="1" applyAlignment="1">
      <alignment horizontal="center"/>
      <protection/>
    </xf>
    <xf numFmtId="0" fontId="0" fillId="41" borderId="56" xfId="63" applyFill="1" applyBorder="1">
      <alignment/>
      <protection/>
    </xf>
    <xf numFmtId="0" fontId="0" fillId="41" borderId="57" xfId="63" applyFill="1" applyBorder="1">
      <alignment/>
      <protection/>
    </xf>
    <xf numFmtId="0" fontId="0" fillId="41" borderId="0" xfId="63" applyFill="1" applyBorder="1" applyAlignment="1">
      <alignment horizontal="center"/>
      <protection/>
    </xf>
    <xf numFmtId="0" fontId="20" fillId="41" borderId="0" xfId="63" applyFont="1" applyFill="1" applyBorder="1" applyAlignment="1">
      <alignment horizontal="center"/>
      <protection/>
    </xf>
    <xf numFmtId="0" fontId="22" fillId="41" borderId="0" xfId="63" applyFont="1" applyFill="1" applyBorder="1">
      <alignment/>
      <protection/>
    </xf>
    <xf numFmtId="0" fontId="0" fillId="41" borderId="0" xfId="63" applyFont="1" applyFill="1" applyBorder="1">
      <alignment/>
      <protection/>
    </xf>
    <xf numFmtId="0" fontId="0" fillId="41" borderId="0" xfId="63" applyFont="1" applyFill="1" applyBorder="1">
      <alignment/>
      <protection/>
    </xf>
    <xf numFmtId="44" fontId="23" fillId="41" borderId="0" xfId="63" applyNumberFormat="1" applyFont="1" applyFill="1" applyBorder="1" applyAlignment="1">
      <alignment horizontal="center"/>
      <protection/>
    </xf>
    <xf numFmtId="10" fontId="24" fillId="41" borderId="0" xfId="63" applyNumberFormat="1" applyFont="1" applyFill="1" applyBorder="1">
      <alignment/>
      <protection/>
    </xf>
    <xf numFmtId="44" fontId="23" fillId="41" borderId="0" xfId="63" applyNumberFormat="1" applyFont="1" applyFill="1" applyBorder="1">
      <alignment/>
      <protection/>
    </xf>
    <xf numFmtId="10" fontId="23" fillId="41" borderId="0" xfId="63" applyNumberFormat="1" applyFont="1" applyFill="1" applyBorder="1">
      <alignment/>
      <protection/>
    </xf>
    <xf numFmtId="0" fontId="0" fillId="41" borderId="48" xfId="63" applyFill="1" applyBorder="1" applyAlignment="1">
      <alignment horizontal="center"/>
      <protection/>
    </xf>
    <xf numFmtId="0" fontId="0" fillId="3" borderId="56" xfId="63" applyFill="1" applyBorder="1" applyAlignment="1">
      <alignment horizontal="center"/>
      <protection/>
    </xf>
    <xf numFmtId="0" fontId="0" fillId="3" borderId="56" xfId="63" applyFill="1" applyBorder="1">
      <alignment/>
      <protection/>
    </xf>
    <xf numFmtId="0" fontId="0" fillId="3" borderId="57" xfId="63" applyFill="1" applyBorder="1">
      <alignment/>
      <protection/>
    </xf>
    <xf numFmtId="0" fontId="0" fillId="3" borderId="0" xfId="63" applyFill="1" applyBorder="1" applyAlignment="1">
      <alignment horizontal="center"/>
      <protection/>
    </xf>
    <xf numFmtId="0" fontId="20" fillId="3" borderId="0" xfId="63" applyFont="1" applyFill="1" applyBorder="1" applyAlignment="1">
      <alignment horizontal="center"/>
      <protection/>
    </xf>
    <xf numFmtId="0" fontId="22" fillId="3" borderId="0" xfId="63" applyFont="1" applyFill="1" applyBorder="1">
      <alignment/>
      <protection/>
    </xf>
    <xf numFmtId="0" fontId="0" fillId="3" borderId="0" xfId="63" applyFont="1" applyFill="1" applyBorder="1">
      <alignment/>
      <protection/>
    </xf>
    <xf numFmtId="0" fontId="0" fillId="3" borderId="0" xfId="63" applyFont="1" applyFill="1" applyBorder="1">
      <alignment/>
      <protection/>
    </xf>
    <xf numFmtId="0" fontId="102" fillId="3" borderId="0" xfId="63" applyFont="1" applyFill="1" applyBorder="1" applyAlignment="1">
      <alignment horizontal="center"/>
      <protection/>
    </xf>
    <xf numFmtId="0" fontId="102" fillId="3" borderId="0" xfId="63" applyFont="1" applyFill="1" applyBorder="1">
      <alignment/>
      <protection/>
    </xf>
    <xf numFmtId="44" fontId="102" fillId="3" borderId="0" xfId="63" applyNumberFormat="1" applyFont="1" applyFill="1" applyBorder="1">
      <alignment/>
      <protection/>
    </xf>
    <xf numFmtId="10" fontId="102" fillId="3" borderId="0" xfId="63" applyNumberFormat="1" applyFont="1" applyFill="1" applyBorder="1">
      <alignment/>
      <protection/>
    </xf>
    <xf numFmtId="0" fontId="0" fillId="3" borderId="58" xfId="63" applyFill="1" applyBorder="1" applyAlignment="1">
      <alignment horizontal="right"/>
      <protection/>
    </xf>
    <xf numFmtId="0" fontId="48" fillId="3" borderId="0" xfId="63" applyFont="1" applyFill="1" applyBorder="1" applyAlignment="1">
      <alignment horizontal="center"/>
      <protection/>
    </xf>
    <xf numFmtId="44" fontId="23" fillId="3" borderId="0" xfId="63" applyNumberFormat="1" applyFont="1" applyFill="1" applyBorder="1" applyAlignment="1">
      <alignment horizontal="center"/>
      <protection/>
    </xf>
    <xf numFmtId="10" fontId="24" fillId="3" borderId="0" xfId="63" applyNumberFormat="1" applyFont="1" applyFill="1" applyBorder="1">
      <alignment/>
      <protection/>
    </xf>
    <xf numFmtId="44" fontId="23" fillId="3" borderId="0" xfId="63" applyNumberFormat="1" applyFont="1" applyFill="1" applyBorder="1">
      <alignment/>
      <protection/>
    </xf>
    <xf numFmtId="10" fontId="23" fillId="3" borderId="0" xfId="63" applyNumberFormat="1" applyFont="1" applyFill="1" applyBorder="1">
      <alignment/>
      <protection/>
    </xf>
    <xf numFmtId="0" fontId="0" fillId="36" borderId="0" xfId="63" applyFill="1" applyBorder="1">
      <alignment/>
      <protection/>
    </xf>
    <xf numFmtId="0" fontId="0" fillId="36" borderId="0" xfId="63" applyFill="1">
      <alignment/>
      <protection/>
    </xf>
    <xf numFmtId="0" fontId="0" fillId="5" borderId="56" xfId="63" applyFill="1" applyBorder="1" applyAlignment="1">
      <alignment horizontal="center"/>
      <protection/>
    </xf>
    <xf numFmtId="0" fontId="0" fillId="5" borderId="56" xfId="63" applyFill="1" applyBorder="1">
      <alignment/>
      <protection/>
    </xf>
    <xf numFmtId="0" fontId="0" fillId="5" borderId="57" xfId="63" applyFill="1" applyBorder="1">
      <alignment/>
      <protection/>
    </xf>
    <xf numFmtId="0" fontId="0" fillId="5" borderId="0" xfId="63" applyFill="1" applyBorder="1" applyAlignment="1">
      <alignment horizontal="center"/>
      <protection/>
    </xf>
    <xf numFmtId="0" fontId="20" fillId="5" borderId="0" xfId="63" applyFont="1" applyFill="1" applyBorder="1" applyAlignment="1">
      <alignment horizontal="center"/>
      <protection/>
    </xf>
    <xf numFmtId="0" fontId="22" fillId="5" borderId="0" xfId="63" applyFont="1" applyFill="1" applyBorder="1">
      <alignment/>
      <protection/>
    </xf>
    <xf numFmtId="0" fontId="0" fillId="5" borderId="0" xfId="63" applyFont="1" applyFill="1" applyBorder="1">
      <alignment/>
      <protection/>
    </xf>
    <xf numFmtId="0" fontId="0" fillId="5" borderId="0" xfId="63" applyFont="1" applyFill="1" applyBorder="1">
      <alignment/>
      <protection/>
    </xf>
    <xf numFmtId="0" fontId="102" fillId="5" borderId="0" xfId="63" applyFont="1" applyFill="1" applyBorder="1">
      <alignment/>
      <protection/>
    </xf>
    <xf numFmtId="44" fontId="102" fillId="5" borderId="0" xfId="63" applyNumberFormat="1" applyFont="1" applyFill="1" applyBorder="1">
      <alignment/>
      <protection/>
    </xf>
    <xf numFmtId="10" fontId="102" fillId="5" borderId="0" xfId="63" applyNumberFormat="1" applyFont="1" applyFill="1" applyBorder="1">
      <alignment/>
      <protection/>
    </xf>
    <xf numFmtId="0" fontId="0" fillId="5" borderId="58" xfId="63" applyFill="1" applyBorder="1" applyAlignment="1">
      <alignment horizontal="right"/>
      <protection/>
    </xf>
    <xf numFmtId="0" fontId="48" fillId="5" borderId="0" xfId="63" applyFont="1" applyFill="1" applyBorder="1" applyAlignment="1">
      <alignment horizontal="center"/>
      <protection/>
    </xf>
    <xf numFmtId="44" fontId="23" fillId="5" borderId="0" xfId="63" applyNumberFormat="1" applyFont="1" applyFill="1" applyBorder="1" applyAlignment="1">
      <alignment horizontal="center"/>
      <protection/>
    </xf>
    <xf numFmtId="10" fontId="24" fillId="5" borderId="0" xfId="63" applyNumberFormat="1" applyFont="1" applyFill="1" applyBorder="1">
      <alignment/>
      <protection/>
    </xf>
    <xf numFmtId="44" fontId="23" fillId="5" borderId="0" xfId="63" applyNumberFormat="1" applyFont="1" applyFill="1" applyBorder="1">
      <alignment/>
      <protection/>
    </xf>
    <xf numFmtId="10" fontId="23" fillId="5" borderId="0" xfId="63" applyNumberFormat="1" applyFont="1" applyFill="1" applyBorder="1">
      <alignment/>
      <protection/>
    </xf>
    <xf numFmtId="0" fontId="40" fillId="5" borderId="55" xfId="63" applyFont="1" applyFill="1" applyBorder="1">
      <alignment/>
      <protection/>
    </xf>
    <xf numFmtId="0" fontId="40" fillId="5" borderId="56" xfId="63" applyFont="1" applyFill="1" applyBorder="1">
      <alignment/>
      <protection/>
    </xf>
    <xf numFmtId="0" fontId="40" fillId="5" borderId="57" xfId="63" applyFont="1" applyFill="1" applyBorder="1">
      <alignment/>
      <protection/>
    </xf>
    <xf numFmtId="0" fontId="40" fillId="5" borderId="62" xfId="63" applyFont="1" applyFill="1" applyBorder="1">
      <alignment/>
      <protection/>
    </xf>
    <xf numFmtId="0" fontId="0" fillId="5" borderId="56" xfId="0" applyFill="1" applyBorder="1" applyAlignment="1">
      <alignment horizontal="center" wrapText="1"/>
    </xf>
    <xf numFmtId="0" fontId="0" fillId="5" borderId="57" xfId="0" applyFill="1" applyBorder="1" applyAlignment="1">
      <alignment horizontal="center" wrapText="1"/>
    </xf>
    <xf numFmtId="0" fontId="40" fillId="5" borderId="62" xfId="63" applyFont="1" applyFill="1" applyBorder="1" applyAlignment="1">
      <alignment/>
      <protection/>
    </xf>
    <xf numFmtId="0" fontId="40" fillId="5" borderId="48" xfId="63" applyFont="1" applyFill="1" applyBorder="1" applyAlignment="1">
      <alignment horizontal="left" wrapText="1"/>
      <protection/>
    </xf>
    <xf numFmtId="0" fontId="0" fillId="5" borderId="48" xfId="0" applyFill="1" applyBorder="1" applyAlignment="1">
      <alignment horizontal="left"/>
    </xf>
    <xf numFmtId="0" fontId="0" fillId="5" borderId="26" xfId="0" applyFill="1" applyBorder="1" applyAlignment="1">
      <alignment horizontal="left"/>
    </xf>
    <xf numFmtId="0" fontId="0" fillId="5" borderId="48" xfId="0" applyFill="1" applyBorder="1" applyAlignment="1">
      <alignment horizontal="left" wrapText="1"/>
    </xf>
    <xf numFmtId="0" fontId="0" fillId="5" borderId="26" xfId="0" applyFill="1" applyBorder="1" applyAlignment="1">
      <alignment horizontal="left" wrapText="1"/>
    </xf>
    <xf numFmtId="0" fontId="0" fillId="5" borderId="48" xfId="0" applyFont="1" applyFill="1" applyBorder="1" applyAlignment="1">
      <alignment horizontal="left" wrapText="1"/>
    </xf>
    <xf numFmtId="0" fontId="74" fillId="5" borderId="56" xfId="63" applyFont="1" applyFill="1" applyBorder="1" applyAlignment="1">
      <alignment horizontal="left" wrapText="1"/>
      <protection/>
    </xf>
    <xf numFmtId="0" fontId="75" fillId="5" borderId="56" xfId="0" applyFont="1" applyFill="1" applyBorder="1" applyAlignment="1">
      <alignment horizontal="left" wrapText="1"/>
    </xf>
    <xf numFmtId="0" fontId="74" fillId="41" borderId="56" xfId="63" applyFont="1" applyFill="1" applyBorder="1" applyAlignment="1">
      <alignment horizontal="left"/>
      <protection/>
    </xf>
    <xf numFmtId="0" fontId="74" fillId="3" borderId="56" xfId="63" applyFont="1" applyFill="1" applyBorder="1" applyAlignment="1">
      <alignment horizontal="left" wrapText="1"/>
      <protection/>
    </xf>
    <xf numFmtId="0" fontId="75" fillId="3" borderId="56" xfId="0" applyFont="1" applyFill="1" applyBorder="1" applyAlignment="1">
      <alignment horizontal="left" wrapText="1"/>
    </xf>
    <xf numFmtId="0" fontId="98" fillId="5" borderId="33" xfId="63" applyFont="1" applyFill="1" applyBorder="1" applyAlignment="1" applyProtection="1">
      <alignment horizontal="center"/>
      <protection locked="0"/>
    </xf>
    <xf numFmtId="0" fontId="98" fillId="5" borderId="53" xfId="63" applyFont="1" applyFill="1" applyBorder="1" applyAlignment="1" applyProtection="1">
      <alignment horizontal="center"/>
      <protection locked="0"/>
    </xf>
    <xf numFmtId="0" fontId="98" fillId="5" borderId="36" xfId="63" applyFont="1" applyFill="1" applyBorder="1" applyAlignment="1" applyProtection="1">
      <alignment horizontal="center"/>
      <protection locked="0"/>
    </xf>
    <xf numFmtId="0" fontId="77" fillId="5" borderId="63" xfId="63" applyFont="1" applyFill="1" applyBorder="1" applyAlignment="1">
      <alignment horizontal="center" wrapText="1"/>
      <protection/>
    </xf>
    <xf numFmtId="0" fontId="76" fillId="0" borderId="64" xfId="0" applyFont="1" applyBorder="1" applyAlignment="1">
      <alignment horizontal="center" wrapText="1"/>
    </xf>
    <xf numFmtId="0" fontId="76" fillId="0" borderId="60" xfId="0" applyFont="1" applyBorder="1" applyAlignment="1">
      <alignment horizontal="center" wrapText="1"/>
    </xf>
    <xf numFmtId="0" fontId="73" fillId="5" borderId="56" xfId="63" applyFont="1" applyFill="1" applyBorder="1">
      <alignment/>
      <protection/>
    </xf>
    <xf numFmtId="0" fontId="73" fillId="5" borderId="56" xfId="63" applyFont="1" applyFill="1" applyBorder="1" applyAlignment="1">
      <alignment horizontal="left" wrapText="1"/>
      <protection/>
    </xf>
    <xf numFmtId="0" fontId="78" fillId="43" borderId="0" xfId="63" applyFont="1" applyFill="1" applyBorder="1" applyAlignment="1">
      <alignment horizontal="left"/>
      <protection/>
    </xf>
    <xf numFmtId="0" fontId="78" fillId="43" borderId="0" xfId="63" applyFont="1" applyFill="1" applyBorder="1" applyAlignment="1">
      <alignment horizontal="right"/>
      <protection/>
    </xf>
    <xf numFmtId="0" fontId="0" fillId="41" borderId="57" xfId="63" applyFill="1" applyBorder="1" applyAlignment="1">
      <alignment horizontal="center"/>
      <protection/>
    </xf>
    <xf numFmtId="0" fontId="4" fillId="41" borderId="58" xfId="63" applyFont="1" applyFill="1" applyBorder="1">
      <alignment/>
      <protection/>
    </xf>
    <xf numFmtId="10" fontId="4" fillId="41" borderId="61" xfId="63" applyNumberFormat="1" applyFont="1" applyFill="1" applyBorder="1" applyAlignment="1">
      <alignment horizontal="center"/>
      <protection/>
    </xf>
    <xf numFmtId="0" fontId="4" fillId="41" borderId="61" xfId="63" applyFont="1" applyFill="1" applyBorder="1" applyAlignment="1">
      <alignment horizontal="center"/>
      <protection/>
    </xf>
    <xf numFmtId="0" fontId="0" fillId="41" borderId="26" xfId="63" applyFill="1" applyBorder="1" applyAlignment="1">
      <alignment horizontal="center"/>
      <protection/>
    </xf>
    <xf numFmtId="0" fontId="0" fillId="3" borderId="57" xfId="63" applyFill="1" applyBorder="1" applyAlignment="1">
      <alignment horizontal="center"/>
      <protection/>
    </xf>
    <xf numFmtId="0" fontId="4" fillId="3" borderId="58" xfId="63" applyFont="1" applyFill="1" applyBorder="1">
      <alignment/>
      <protection/>
    </xf>
    <xf numFmtId="10" fontId="4" fillId="3" borderId="61" xfId="63" applyNumberFormat="1" applyFont="1" applyFill="1" applyBorder="1" applyAlignment="1">
      <alignment horizontal="center"/>
      <protection/>
    </xf>
    <xf numFmtId="0" fontId="4" fillId="3" borderId="58" xfId="62" applyFont="1" applyFill="1" applyBorder="1">
      <alignment/>
      <protection/>
    </xf>
    <xf numFmtId="10" fontId="4" fillId="3" borderId="61" xfId="62" applyNumberFormat="1" applyFont="1" applyFill="1" applyBorder="1" applyAlignment="1">
      <alignment horizontal="center"/>
      <protection/>
    </xf>
    <xf numFmtId="0" fontId="4" fillId="3" borderId="62" xfId="62" applyFont="1" applyFill="1" applyBorder="1">
      <alignment/>
      <protection/>
    </xf>
    <xf numFmtId="44" fontId="4" fillId="3" borderId="26" xfId="62" applyNumberFormat="1" applyFont="1" applyFill="1" applyBorder="1" applyAlignment="1">
      <alignment horizontal="center"/>
      <protection/>
    </xf>
    <xf numFmtId="0" fontId="0" fillId="5" borderId="57" xfId="63" applyFill="1" applyBorder="1" applyAlignment="1">
      <alignment horizontal="center"/>
      <protection/>
    </xf>
    <xf numFmtId="0" fontId="4" fillId="5" borderId="58" xfId="63" applyFont="1" applyFill="1" applyBorder="1">
      <alignment/>
      <protection/>
    </xf>
    <xf numFmtId="10" fontId="4" fillId="5" borderId="61" xfId="63" applyNumberFormat="1" applyFont="1" applyFill="1" applyBorder="1" applyAlignment="1">
      <alignment horizontal="center"/>
      <protection/>
    </xf>
    <xf numFmtId="0" fontId="4" fillId="5" borderId="58" xfId="62" applyFont="1" applyFill="1" applyBorder="1">
      <alignment/>
      <protection/>
    </xf>
    <xf numFmtId="10" fontId="4" fillId="5" borderId="61" xfId="62" applyNumberFormat="1" applyFont="1" applyFill="1" applyBorder="1" applyAlignment="1">
      <alignment horizontal="center"/>
      <protection/>
    </xf>
    <xf numFmtId="0" fontId="4" fillId="5" borderId="62" xfId="62" applyFont="1" applyFill="1" applyBorder="1">
      <alignment/>
      <protection/>
    </xf>
    <xf numFmtId="44" fontId="4" fillId="5" borderId="26" xfId="62" applyNumberFormat="1" applyFont="1" applyFill="1" applyBorder="1" applyAlignment="1">
      <alignment horizontal="center"/>
      <protection/>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Comma" xfId="54"/>
    <cellStyle name="Comma [0]" xfId="55"/>
    <cellStyle name="Currency" xfId="56"/>
    <cellStyle name="Currency [0]" xfId="57"/>
    <cellStyle name="Monétaire 2" xfId="58"/>
    <cellStyle name="Monétaire 2 2" xfId="59"/>
    <cellStyle name="Monétaire 3" xfId="60"/>
    <cellStyle name="Neutre" xfId="61"/>
    <cellStyle name="Normal 2" xfId="62"/>
    <cellStyle name="Normal 2 2" xfId="63"/>
    <cellStyle name="Normal 2 2 2" xfId="64"/>
    <cellStyle name="Normal 3" xfId="65"/>
    <cellStyle name="Note" xfId="66"/>
    <cellStyle name="Percent" xfId="67"/>
    <cellStyle name="Pourcentage 2" xfId="68"/>
    <cellStyle name="Satisfaisant" xfId="69"/>
    <cellStyle name="Sortie" xfId="70"/>
    <cellStyle name="Texte explicatif" xfId="71"/>
    <cellStyle name="Titre" xfId="72"/>
    <cellStyle name="Titre " xfId="73"/>
    <cellStyle name="Titre 1" xfId="74"/>
    <cellStyle name="Titre 2" xfId="75"/>
    <cellStyle name="Titre 3"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1323975</xdr:colOff>
      <xdr:row>34</xdr:row>
      <xdr:rowOff>0</xdr:rowOff>
    </xdr:from>
    <xdr:to>
      <xdr:col>3</xdr:col>
      <xdr:colOff>4143375</xdr:colOff>
      <xdr:row>35</xdr:row>
      <xdr:rowOff>28575</xdr:rowOff>
    </xdr:to>
    <xdr:pic>
      <xdr:nvPicPr>
        <xdr:cNvPr id="1" name="Picture 2"/>
        <xdr:cNvPicPr preferRelativeResize="1">
          <a:picLocks noChangeAspect="1"/>
        </xdr:cNvPicPr>
      </xdr:nvPicPr>
      <xdr:blipFill>
        <a:blip r:embed="rId1"/>
        <a:stretch>
          <a:fillRect/>
        </a:stretch>
      </xdr:blipFill>
      <xdr:spPr>
        <a:xfrm>
          <a:off x="2752725" y="6419850"/>
          <a:ext cx="281940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e&#769;rici\Automne%202018\Standardisation%20un%20puissant%20outil%20de%20gestion%20(430-738-ME)\Les%20cartes\Carte_Boutique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Boutique"/>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B1:H47"/>
  <sheetViews>
    <sheetView showGridLines="0" showZeros="0" zoomScalePageLayoutView="0" workbookViewId="0" topLeftCell="A1">
      <selection activeCell="B4" sqref="B4"/>
    </sheetView>
  </sheetViews>
  <sheetFormatPr defaultColWidth="11.421875" defaultRowHeight="12.75"/>
  <cols>
    <col min="1" max="1" width="4.8515625" style="125" customWidth="1"/>
    <col min="2" max="2" width="8.28125" style="125" customWidth="1"/>
    <col min="3" max="3" width="8.28125" style="159" customWidth="1"/>
    <col min="4" max="4" width="63.00390625" style="125" customWidth="1"/>
    <col min="5" max="5" width="14.8515625" style="125" customWidth="1"/>
    <col min="6" max="6" width="10.8515625" style="125" customWidth="1"/>
    <col min="7" max="9" width="66.00390625" style="125" customWidth="1"/>
    <col min="10" max="11" width="12.00390625" style="125" customWidth="1"/>
    <col min="12" max="12" width="25.00390625" style="125" customWidth="1"/>
    <col min="13" max="13" width="6.8515625" style="125" customWidth="1"/>
    <col min="14" max="16384" width="10.8515625" style="125" customWidth="1"/>
  </cols>
  <sheetData>
    <row r="1" spans="2:6" ht="39.75" customHeight="1">
      <c r="B1" s="134"/>
      <c r="C1" s="134"/>
      <c r="D1" s="135" t="s">
        <v>177</v>
      </c>
      <c r="E1" s="136" t="s">
        <v>143</v>
      </c>
      <c r="F1" s="137">
        <f>(+C5+C9+C13+C17+C21+C25+C28+C32+C36+C40)/8</f>
        <v>18.25</v>
      </c>
    </row>
    <row r="2" spans="2:5" ht="13.5" customHeight="1">
      <c r="B2" s="134"/>
      <c r="C2" s="134"/>
      <c r="D2" s="138" t="s">
        <v>145</v>
      </c>
      <c r="E2" s="139"/>
    </row>
    <row r="3" spans="2:5" ht="15" customHeight="1">
      <c r="B3" s="134"/>
      <c r="C3" s="134"/>
      <c r="E3" s="139"/>
    </row>
    <row r="4" spans="2:4" ht="16.5" customHeight="1">
      <c r="B4" s="140"/>
      <c r="C4" s="141" t="s">
        <v>14</v>
      </c>
      <c r="D4" s="142" t="str">
        <f>+'Calcul CmO et PmO'!E9</f>
        <v>Magret de canard</v>
      </c>
    </row>
    <row r="5" spans="2:4" ht="13.5" customHeight="1">
      <c r="B5" s="141" t="s">
        <v>14</v>
      </c>
      <c r="C5" s="163">
        <f>+'Calcul CmO et PmO'!G9</f>
        <v>20.5</v>
      </c>
      <c r="D5" s="143" t="s">
        <v>144</v>
      </c>
    </row>
    <row r="6" spans="2:4" ht="13.5" customHeight="1">
      <c r="B6" s="140"/>
      <c r="C6" s="164"/>
      <c r="D6" s="144" t="s">
        <v>14</v>
      </c>
    </row>
    <row r="7" spans="2:3" ht="12.75" customHeight="1">
      <c r="B7" s="140"/>
      <c r="C7" s="165"/>
    </row>
    <row r="8" spans="2:4" ht="16.5" customHeight="1">
      <c r="B8" s="140"/>
      <c r="C8" s="163" t="s">
        <v>14</v>
      </c>
      <c r="D8" s="160" t="str">
        <f>+'Calcul CmO et PmO'!E10</f>
        <v>Escalope de veau</v>
      </c>
    </row>
    <row r="9" spans="2:8" ht="13.5" customHeight="1">
      <c r="B9" s="140"/>
      <c r="C9" s="163">
        <f>+'Calcul CmO et PmO'!G10</f>
        <v>19.5</v>
      </c>
      <c r="D9" s="143" t="s">
        <v>144</v>
      </c>
      <c r="E9" s="145"/>
      <c r="G9" s="134"/>
      <c r="H9" s="146"/>
    </row>
    <row r="10" spans="2:5" ht="13.5" customHeight="1">
      <c r="B10" s="141" t="s">
        <v>14</v>
      </c>
      <c r="C10" s="163" t="s">
        <v>14</v>
      </c>
      <c r="D10" s="144" t="s">
        <v>14</v>
      </c>
      <c r="E10" s="145"/>
    </row>
    <row r="11" spans="2:4" ht="12.75" customHeight="1">
      <c r="B11" s="141"/>
      <c r="C11" s="163"/>
      <c r="D11" s="146"/>
    </row>
    <row r="12" spans="2:7" ht="16.5" customHeight="1">
      <c r="B12" s="141" t="s">
        <v>14</v>
      </c>
      <c r="C12" s="166" t="s">
        <v>14</v>
      </c>
      <c r="D12" s="147" t="str">
        <f>+'Calcul CmO et PmO'!E11</f>
        <v>Darne de saumon</v>
      </c>
      <c r="G12" s="148" t="s">
        <v>14</v>
      </c>
    </row>
    <row r="13" spans="2:5" ht="13.5" customHeight="1">
      <c r="B13" s="141" t="s">
        <v>14</v>
      </c>
      <c r="C13" s="166">
        <f>+'Calcul CmO et PmO'!G11</f>
        <v>19.5</v>
      </c>
      <c r="D13" s="143" t="s">
        <v>144</v>
      </c>
      <c r="E13" s="145"/>
    </row>
    <row r="14" spans="2:5" ht="13.5" customHeight="1">
      <c r="B14" s="140"/>
      <c r="C14" s="163" t="s">
        <v>14</v>
      </c>
      <c r="D14" s="144" t="s">
        <v>14</v>
      </c>
      <c r="E14" s="149"/>
    </row>
    <row r="15" spans="2:5" ht="12.75" customHeight="1">
      <c r="B15" s="140"/>
      <c r="C15" s="163"/>
      <c r="D15" s="146"/>
      <c r="E15" s="134"/>
    </row>
    <row r="16" spans="2:4" ht="16.5" customHeight="1">
      <c r="B16" s="141" t="s">
        <v>14</v>
      </c>
      <c r="C16" s="163" t="s">
        <v>14</v>
      </c>
      <c r="D16" s="147" t="str">
        <f>+'Calcul CmO et PmO'!E12</f>
        <v>Escalope de cabillaud</v>
      </c>
    </row>
    <row r="17" spans="2:4" ht="13.5" customHeight="1">
      <c r="B17" s="140"/>
      <c r="C17" s="163">
        <f>+'Calcul CmO et PmO'!G12</f>
        <v>16.5</v>
      </c>
      <c r="D17" s="143" t="s">
        <v>144</v>
      </c>
    </row>
    <row r="18" spans="2:4" ht="13.5" customHeight="1">
      <c r="B18" s="140"/>
      <c r="C18" s="164"/>
      <c r="D18" s="144" t="s">
        <v>14</v>
      </c>
    </row>
    <row r="19" spans="2:4" ht="13.5" customHeight="1">
      <c r="B19" s="141" t="s">
        <v>14</v>
      </c>
      <c r="C19" s="164"/>
      <c r="D19" s="144" t="s">
        <v>14</v>
      </c>
    </row>
    <row r="20" spans="2:4" ht="16.5" customHeight="1">
      <c r="B20" s="140"/>
      <c r="C20" s="163" t="s">
        <v>14</v>
      </c>
      <c r="D20" s="147" t="str">
        <f>+'Calcul CmO et PmO'!E13</f>
        <v>Côtelettes d’agneau</v>
      </c>
    </row>
    <row r="21" spans="2:4" ht="13.5" customHeight="1">
      <c r="B21" s="140"/>
      <c r="C21" s="163">
        <f>+'Calcul CmO et PmO'!G13</f>
        <v>17.5</v>
      </c>
      <c r="D21" s="143" t="s">
        <v>144</v>
      </c>
    </row>
    <row r="22" spans="2:4" ht="13.5" customHeight="1">
      <c r="B22" s="141" t="s">
        <v>14</v>
      </c>
      <c r="C22" s="164"/>
      <c r="D22" s="144" t="s">
        <v>14</v>
      </c>
    </row>
    <row r="23" spans="2:3" ht="12.75" customHeight="1">
      <c r="B23" s="140"/>
      <c r="C23" s="164"/>
    </row>
    <row r="24" spans="2:8" ht="16.5" customHeight="1">
      <c r="B24" s="140"/>
      <c r="C24" s="163" t="s">
        <v>14</v>
      </c>
      <c r="D24" s="150" t="str">
        <f>+'Calcul CmO et PmO'!E14</f>
        <v>Contre-filet grillé</v>
      </c>
      <c r="H24" s="151"/>
    </row>
    <row r="25" spans="2:4" ht="13.5" customHeight="1">
      <c r="B25" s="141" t="s">
        <v>14</v>
      </c>
      <c r="C25" s="163">
        <f>+'Calcul CmO et PmO'!G14</f>
        <v>18.5</v>
      </c>
      <c r="D25" s="143" t="s">
        <v>144</v>
      </c>
    </row>
    <row r="26" spans="2:3" ht="12.75" customHeight="1">
      <c r="B26" s="140"/>
      <c r="C26" s="165"/>
    </row>
    <row r="27" spans="2:4" ht="16.5" customHeight="1">
      <c r="B27" s="141" t="s">
        <v>14</v>
      </c>
      <c r="C27" s="163" t="s">
        <v>14</v>
      </c>
      <c r="D27" s="161" t="str">
        <f>+'Calcul CmO et PmO'!E15</f>
        <v>Bavette à l’échalote</v>
      </c>
    </row>
    <row r="28" spans="2:8" ht="13.5" customHeight="1">
      <c r="B28" s="152" t="s">
        <v>14</v>
      </c>
      <c r="C28" s="163">
        <f>+'Calcul CmO et PmO'!G15</f>
        <v>17.5</v>
      </c>
      <c r="D28" s="143" t="s">
        <v>144</v>
      </c>
      <c r="G28" s="153"/>
      <c r="H28" s="151"/>
    </row>
    <row r="29" spans="2:7" ht="13.5" customHeight="1">
      <c r="B29" s="141" t="s">
        <v>14</v>
      </c>
      <c r="C29" s="164"/>
      <c r="D29" s="144" t="s">
        <v>14</v>
      </c>
      <c r="G29" s="154"/>
    </row>
    <row r="30" spans="2:7" ht="12.75" customHeight="1">
      <c r="B30" s="141"/>
      <c r="C30" s="165"/>
      <c r="G30" s="154"/>
    </row>
    <row r="31" spans="2:4" ht="16.5" customHeight="1">
      <c r="B31" s="141" t="s">
        <v>14</v>
      </c>
      <c r="C31" s="163" t="s">
        <v>14</v>
      </c>
      <c r="D31" s="150" t="str">
        <f>+'Calcul CmO et PmO'!E16</f>
        <v>Gigolette d’agneau</v>
      </c>
    </row>
    <row r="32" spans="2:4" ht="13.5" customHeight="1">
      <c r="B32" s="141" t="s">
        <v>14</v>
      </c>
      <c r="C32" s="166">
        <f>+'Calcul CmO et PmO'!G16</f>
        <v>16.5</v>
      </c>
      <c r="D32" s="143" t="s">
        <v>144</v>
      </c>
    </row>
    <row r="33" spans="2:4" ht="13.5" customHeight="1">
      <c r="B33" s="140"/>
      <c r="C33" s="165"/>
      <c r="D33" s="155" t="s">
        <v>14</v>
      </c>
    </row>
    <row r="34" spans="2:3" ht="12.75" customHeight="1">
      <c r="B34" s="140"/>
      <c r="C34" s="165"/>
    </row>
    <row r="35" spans="2:4" ht="16.5" customHeight="1">
      <c r="B35" s="140"/>
      <c r="C35" s="164"/>
      <c r="D35" s="162"/>
    </row>
    <row r="36" spans="2:4" ht="13.5" customHeight="1">
      <c r="B36" s="156"/>
      <c r="C36" s="166"/>
      <c r="D36" s="143"/>
    </row>
    <row r="37" spans="2:4" ht="13.5" customHeight="1">
      <c r="B37" s="156"/>
      <c r="C37" s="165"/>
      <c r="D37" s="155"/>
    </row>
    <row r="38" spans="2:6" ht="12.75" customHeight="1">
      <c r="B38" s="141" t="s">
        <v>14</v>
      </c>
      <c r="C38" s="165"/>
      <c r="F38" s="134"/>
    </row>
    <row r="39" spans="2:6" ht="16.5" customHeight="1">
      <c r="B39" s="141" t="s">
        <v>14</v>
      </c>
      <c r="C39" s="163"/>
      <c r="D39" s="150"/>
      <c r="E39" s="134"/>
      <c r="F39" s="134"/>
    </row>
    <row r="40" spans="2:4" ht="13.5" customHeight="1">
      <c r="B40" s="141" t="s">
        <v>14</v>
      </c>
      <c r="C40" s="163"/>
      <c r="D40" s="143"/>
    </row>
    <row r="41" spans="3:4" ht="13.5" customHeight="1">
      <c r="C41" s="163"/>
      <c r="D41" s="143" t="s">
        <v>14</v>
      </c>
    </row>
    <row r="42" spans="3:4" ht="12.75" customHeight="1">
      <c r="C42" s="157"/>
      <c r="D42" s="146"/>
    </row>
    <row r="43" spans="2:4" ht="12.75" customHeight="1">
      <c r="B43" s="134"/>
      <c r="C43" s="134"/>
      <c r="D43" s="158"/>
    </row>
    <row r="44" spans="2:4" ht="12.75" customHeight="1">
      <c r="B44" s="134"/>
      <c r="C44" s="134"/>
      <c r="D44" s="158"/>
    </row>
    <row r="45" spans="2:4" ht="12.75" customHeight="1">
      <c r="B45" s="134"/>
      <c r="C45" s="134"/>
      <c r="D45" s="158"/>
    </row>
    <row r="46" spans="2:4" ht="12.75" customHeight="1">
      <c r="B46" s="134"/>
      <c r="C46" s="134"/>
      <c r="D46" s="158"/>
    </row>
    <row r="47" spans="2:4" ht="12.75" customHeight="1">
      <c r="B47" s="134"/>
      <c r="C47" s="134"/>
      <c r="D47" s="158"/>
    </row>
    <row r="48" ht="12.75" customHeight="1"/>
    <row r="49" ht="12.75" customHeight="1"/>
    <row r="50" ht="12.75" customHeight="1"/>
    <row r="51" ht="12.75" customHeight="1"/>
  </sheetData>
  <sheetProtection/>
  <hyperlinks>
    <hyperlink ref="G12" r:id="rId1" tooltip="Langue chinoise" display="http://fr.wikipedia.org/wiki/Langue_chinoise"/>
    <hyperlink ref="D24"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PmO'!E15</f>
        <v>Bavette à l’échalote</v>
      </c>
      <c r="D2" s="279"/>
      <c r="E2" s="279"/>
      <c r="F2" s="107" t="s">
        <v>111</v>
      </c>
      <c r="G2" s="280" t="s">
        <v>140</v>
      </c>
      <c r="H2" s="281"/>
      <c r="I2" s="282" t="str">
        <f>'Contrefilet grillé'!I2:L4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151</v>
      </c>
      <c r="H3" s="292"/>
      <c r="I3" s="285"/>
      <c r="J3" s="286"/>
      <c r="K3" s="286"/>
      <c r="L3" s="287"/>
      <c r="M3" s="67"/>
      <c r="N3" s="67"/>
      <c r="O3" s="67"/>
      <c r="P3" s="67"/>
      <c r="Q3" s="67"/>
      <c r="R3" s="67"/>
      <c r="S3" s="67"/>
      <c r="T3" s="67"/>
      <c r="U3" s="67"/>
      <c r="V3" s="67"/>
      <c r="W3" s="67"/>
    </row>
    <row r="4" spans="2:23" s="66" customFormat="1" ht="26.25" customHeight="1" thickBot="1">
      <c r="B4" s="106" t="s">
        <v>108</v>
      </c>
      <c r="C4" s="293" t="s">
        <v>116</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RA(AS)'!C11</f>
        <v>Mérici</v>
      </c>
      <c r="C8" s="129">
        <f>'Liste des RA(AS)'!D11</f>
        <v>5</v>
      </c>
      <c r="D8" s="130" t="str">
        <f>'Liste des RA(AS)'!B11</f>
        <v>Bavette</v>
      </c>
      <c r="E8" s="179">
        <v>220</v>
      </c>
      <c r="F8" s="179" t="s">
        <v>118</v>
      </c>
      <c r="G8" s="174">
        <f>'Liste des RA(AS)'!L11</f>
        <v>0.01625</v>
      </c>
      <c r="H8" s="132">
        <f>E8*G8</f>
        <v>3.575</v>
      </c>
      <c r="I8" s="269" t="s">
        <v>99</v>
      </c>
      <c r="J8" s="271" t="s">
        <v>14</v>
      </c>
      <c r="K8" s="271"/>
      <c r="L8" s="272"/>
      <c r="M8" s="67"/>
      <c r="N8" s="67"/>
      <c r="O8" s="67"/>
      <c r="P8" s="67"/>
      <c r="Q8" s="67"/>
      <c r="R8" s="67"/>
      <c r="S8" s="67"/>
      <c r="T8" s="67"/>
      <c r="U8" s="67"/>
      <c r="V8" s="67"/>
      <c r="W8" s="67"/>
    </row>
    <row r="9" spans="2:23" s="66" customFormat="1" ht="18.75" customHeight="1">
      <c r="B9" s="128" t="str">
        <f>'Liste des RA(AS)'!C26</f>
        <v>Mérici</v>
      </c>
      <c r="C9" s="129">
        <f>'Liste des RA(AS)'!D26</f>
        <v>14</v>
      </c>
      <c r="D9" s="130" t="str">
        <f>'Liste des RA(AS)'!B26</f>
        <v>Échalotte</v>
      </c>
      <c r="E9" s="179">
        <v>50</v>
      </c>
      <c r="F9" s="179" t="s">
        <v>118</v>
      </c>
      <c r="G9" s="174">
        <f>'Liste des RA(AS)'!L26</f>
        <v>0.0055899999999999995</v>
      </c>
      <c r="H9" s="133">
        <f>E9*G9</f>
        <v>0.27949999999999997</v>
      </c>
      <c r="I9" s="269"/>
      <c r="J9" s="271"/>
      <c r="K9" s="271"/>
      <c r="L9" s="272"/>
      <c r="M9" s="67"/>
      <c r="N9" s="67"/>
      <c r="O9" s="67"/>
      <c r="P9" s="67"/>
      <c r="Q9" s="67"/>
      <c r="R9" s="67"/>
      <c r="S9" s="67"/>
      <c r="T9" s="67"/>
      <c r="U9" s="67"/>
      <c r="V9" s="67"/>
      <c r="W9" s="67"/>
    </row>
    <row r="10" spans="2:23" s="66" customFormat="1" ht="18.75" customHeight="1">
      <c r="B10" s="82" t="str">
        <f>'Liste des RA(AS)'!C36</f>
        <v>Mérici</v>
      </c>
      <c r="C10" s="94">
        <f>'Liste des RA(AS)'!D36</f>
        <v>21</v>
      </c>
      <c r="D10" s="81" t="str">
        <f>'Liste des RA(AS)'!B36</f>
        <v>Haricot Vert</v>
      </c>
      <c r="E10" s="179">
        <v>120</v>
      </c>
      <c r="F10" s="179" t="s">
        <v>118</v>
      </c>
      <c r="G10" s="175">
        <f>'Liste des RA(AS)'!L36</f>
        <v>0.00246</v>
      </c>
      <c r="H10" s="79">
        <f>E10*G10</f>
        <v>0.2952</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0" t="s">
        <v>14</v>
      </c>
      <c r="F11" s="180"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79" t="s">
        <v>14</v>
      </c>
      <c r="F12" s="179"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0" t="s">
        <v>14</v>
      </c>
      <c r="F13" s="180"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0" t="s">
        <v>14</v>
      </c>
      <c r="F14" s="180"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0" t="s">
        <v>14</v>
      </c>
      <c r="F15" s="180"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0" t="s">
        <v>14</v>
      </c>
      <c r="F16" s="180"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0" t="s">
        <v>14</v>
      </c>
      <c r="F17" s="180"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0" t="s">
        <v>14</v>
      </c>
      <c r="F18" s="180"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0" t="s">
        <v>14</v>
      </c>
      <c r="F19" s="180"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0" t="s">
        <v>14</v>
      </c>
      <c r="F20" s="180"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0" t="s">
        <v>95</v>
      </c>
      <c r="F21" s="180"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0" t="s">
        <v>14</v>
      </c>
      <c r="F22" s="180"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79" t="s">
        <v>14</v>
      </c>
      <c r="F23" s="179"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0" t="s">
        <v>14</v>
      </c>
      <c r="F24" s="180"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0" t="s">
        <v>14</v>
      </c>
      <c r="F25" s="180"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79" t="s">
        <v>14</v>
      </c>
      <c r="F26" s="187"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79" t="s">
        <v>14</v>
      </c>
      <c r="F27" s="187"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4.1497</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4.1497</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17.5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0.2371257142857143</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1.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PmO'!E16</f>
        <v>Gigolette d’agneau</v>
      </c>
      <c r="D2" s="279"/>
      <c r="E2" s="279"/>
      <c r="F2" s="107" t="s">
        <v>111</v>
      </c>
      <c r="G2" s="280" t="s">
        <v>141</v>
      </c>
      <c r="H2" s="281"/>
      <c r="I2" s="282" t="str">
        <f>'Bavette à l''échalote'!I2:L4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151</v>
      </c>
      <c r="H3" s="292"/>
      <c r="I3" s="285"/>
      <c r="J3" s="286"/>
      <c r="K3" s="286"/>
      <c r="L3" s="287"/>
      <c r="M3" s="67"/>
      <c r="N3" s="67"/>
      <c r="O3" s="67"/>
      <c r="P3" s="67"/>
      <c r="Q3" s="67"/>
      <c r="R3" s="67"/>
      <c r="S3" s="67"/>
      <c r="T3" s="67"/>
      <c r="U3" s="67"/>
      <c r="V3" s="67"/>
      <c r="W3" s="67"/>
    </row>
    <row r="4" spans="2:23" s="66" customFormat="1" ht="26.25" customHeight="1" thickBot="1">
      <c r="B4" s="106" t="s">
        <v>108</v>
      </c>
      <c r="C4" s="293" t="s">
        <v>155</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RA(AS)'!C32</f>
        <v>Mérici</v>
      </c>
      <c r="C8" s="129">
        <f>'Liste des RA(AS)'!D32</f>
        <v>18</v>
      </c>
      <c r="D8" s="130" t="str">
        <f>'Liste des RA(AS)'!B32</f>
        <v>Gigot d'agneau</v>
      </c>
      <c r="E8" s="179">
        <v>250</v>
      </c>
      <c r="F8" s="176" t="s">
        <v>118</v>
      </c>
      <c r="G8" s="174">
        <f>'Liste des RA(AS)'!L32</f>
        <v>0.01779</v>
      </c>
      <c r="H8" s="132">
        <f>E8*G8</f>
        <v>4.4475</v>
      </c>
      <c r="I8" s="269" t="s">
        <v>99</v>
      </c>
      <c r="J8" s="271" t="s">
        <v>14</v>
      </c>
      <c r="K8" s="271"/>
      <c r="L8" s="272"/>
      <c r="M8" s="67"/>
      <c r="N8" s="67"/>
      <c r="O8" s="67"/>
      <c r="P8" s="67"/>
      <c r="Q8" s="67"/>
      <c r="R8" s="67"/>
      <c r="S8" s="67"/>
      <c r="T8" s="67"/>
      <c r="U8" s="67"/>
      <c r="V8" s="67"/>
      <c r="W8" s="67"/>
    </row>
    <row r="9" spans="2:23" s="66" customFormat="1" ht="18.75" customHeight="1">
      <c r="B9" s="128" t="str">
        <f>'Liste des RA(AS)'!C29</f>
        <v>Mérici</v>
      </c>
      <c r="C9" s="129">
        <f>'Liste des RA(AS)'!D29</f>
        <v>16</v>
      </c>
      <c r="D9" s="130" t="str">
        <f>'Liste des RA(AS)'!B29</f>
        <v>Frite</v>
      </c>
      <c r="E9" s="179">
        <v>100</v>
      </c>
      <c r="F9" s="176" t="s">
        <v>118</v>
      </c>
      <c r="G9" s="174">
        <f>'Liste des RA(AS)'!L29</f>
        <v>0.00172</v>
      </c>
      <c r="H9" s="133">
        <f>E9*G9</f>
        <v>0.172</v>
      </c>
      <c r="I9" s="269"/>
      <c r="J9" s="271"/>
      <c r="K9" s="271"/>
      <c r="L9" s="272"/>
      <c r="M9" s="67"/>
      <c r="N9" s="67"/>
      <c r="O9" s="67"/>
      <c r="P9" s="67"/>
      <c r="Q9" s="67"/>
      <c r="R9" s="67"/>
      <c r="S9" s="67"/>
      <c r="T9" s="67"/>
      <c r="U9" s="67"/>
      <c r="V9" s="67"/>
      <c r="W9" s="67"/>
    </row>
    <row r="10" spans="2:23" s="66" customFormat="1" ht="18.75" customHeight="1">
      <c r="B10" s="82" t="s">
        <v>14</v>
      </c>
      <c r="C10" s="94" t="s">
        <v>14</v>
      </c>
      <c r="D10" s="81" t="s">
        <v>14</v>
      </c>
      <c r="E10" s="179" t="s">
        <v>14</v>
      </c>
      <c r="F10" s="176" t="s">
        <v>14</v>
      </c>
      <c r="G10" s="89" t="s">
        <v>14</v>
      </c>
      <c r="H10" s="79" t="s">
        <v>14</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0" t="s">
        <v>14</v>
      </c>
      <c r="F11" s="185"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79" t="s">
        <v>14</v>
      </c>
      <c r="F12" s="176"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0" t="s">
        <v>14</v>
      </c>
      <c r="F13" s="185"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0" t="s">
        <v>14</v>
      </c>
      <c r="F14" s="185"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0" t="s">
        <v>14</v>
      </c>
      <c r="F15" s="185"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0" t="s">
        <v>14</v>
      </c>
      <c r="F16" s="185"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0" t="s">
        <v>14</v>
      </c>
      <c r="F17" s="185"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0" t="s">
        <v>14</v>
      </c>
      <c r="F18" s="185"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0" t="s">
        <v>14</v>
      </c>
      <c r="F19" s="185"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0" t="s">
        <v>14</v>
      </c>
      <c r="F20" s="185"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0" t="s">
        <v>95</v>
      </c>
      <c r="F21" s="185"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0" t="s">
        <v>14</v>
      </c>
      <c r="F22" s="185"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79" t="s">
        <v>14</v>
      </c>
      <c r="F23" s="176"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0" t="s">
        <v>14</v>
      </c>
      <c r="F24" s="185"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0" t="s">
        <v>14</v>
      </c>
      <c r="F25" s="185"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79" t="s">
        <v>14</v>
      </c>
      <c r="F26" s="186"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79" t="s">
        <v>14</v>
      </c>
      <c r="F27" s="186"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4.6194999999999995</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4.6194999999999995</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16.5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0.2799696969696969</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2.xml><?xml version="1.0" encoding="utf-8"?>
<worksheet xmlns="http://schemas.openxmlformats.org/spreadsheetml/2006/main" xmlns:r="http://schemas.openxmlformats.org/officeDocument/2006/relationships">
  <dimension ref="B1:V122"/>
  <sheetViews>
    <sheetView tabSelected="1" zoomScale="150" zoomScaleNormal="150" zoomScalePageLayoutView="0" workbookViewId="0" topLeftCell="A1">
      <selection activeCell="A1" sqref="A1"/>
    </sheetView>
  </sheetViews>
  <sheetFormatPr defaultColWidth="11.421875" defaultRowHeight="12.75"/>
  <cols>
    <col min="1" max="1" width="4.28125" style="64" customWidth="1"/>
    <col min="2" max="2" width="10.8515625" style="64" customWidth="1"/>
    <col min="3" max="3" width="6.8515625" style="64" customWidth="1"/>
    <col min="4" max="4" width="4.28125" style="64" customWidth="1"/>
    <col min="5" max="5" width="51.28125" style="64" customWidth="1"/>
    <col min="6" max="6" width="18.8515625" style="64" customWidth="1"/>
    <col min="7" max="8" width="14.140625" style="64" customWidth="1"/>
    <col min="9" max="9" width="18.8515625" style="64" customWidth="1"/>
    <col min="10" max="10" width="5.00390625" style="64" customWidth="1"/>
    <col min="11" max="12" width="4.421875" style="64" customWidth="1"/>
    <col min="13" max="13" width="48.7109375" style="64" customWidth="1"/>
    <col min="14" max="14" width="12.421875" style="64" customWidth="1"/>
    <col min="15" max="15" width="5.8515625" style="64" customWidth="1"/>
    <col min="16" max="16" width="2.8515625" style="64" customWidth="1"/>
    <col min="17" max="17" width="1.7109375" style="64" customWidth="1"/>
    <col min="18" max="18" width="8.140625" style="64" customWidth="1"/>
    <col min="19" max="19" width="4.421875" style="64" customWidth="1"/>
    <col min="20" max="20" width="2.00390625" style="64" customWidth="1"/>
    <col min="21" max="21" width="5.421875" style="64" customWidth="1"/>
    <col min="22" max="16384" width="10.8515625" style="64" customWidth="1"/>
  </cols>
  <sheetData>
    <row r="1" spans="3:14" ht="13.5" thickBot="1">
      <c r="C1" s="120"/>
      <c r="N1" s="120"/>
    </row>
    <row r="2" spans="2:14" ht="21.75" customHeight="1" thickTop="1">
      <c r="B2" s="188"/>
      <c r="C2" s="344"/>
      <c r="D2" s="345"/>
      <c r="E2" s="409" t="s">
        <v>121</v>
      </c>
      <c r="F2" s="345"/>
      <c r="G2" s="345"/>
      <c r="H2" s="345"/>
      <c r="I2" s="345"/>
      <c r="J2" s="345"/>
      <c r="K2" s="346"/>
      <c r="L2" s="375"/>
      <c r="N2" s="120"/>
    </row>
    <row r="3" spans="2:14" ht="22.5" thickBot="1">
      <c r="B3" s="193"/>
      <c r="C3" s="347"/>
      <c r="D3" s="202"/>
      <c r="E3" s="348"/>
      <c r="F3" s="202"/>
      <c r="G3" s="202"/>
      <c r="H3" s="202"/>
      <c r="I3" s="202"/>
      <c r="J3" s="202"/>
      <c r="K3" s="203"/>
      <c r="L3" s="375"/>
      <c r="N3" s="120"/>
    </row>
    <row r="4" spans="2:14" ht="22.5" thickTop="1">
      <c r="B4" s="193"/>
      <c r="C4" s="347"/>
      <c r="D4" s="202"/>
      <c r="E4" s="348"/>
      <c r="F4" s="249" t="s">
        <v>122</v>
      </c>
      <c r="G4" s="249" t="s">
        <v>123</v>
      </c>
      <c r="H4" s="249" t="s">
        <v>124</v>
      </c>
      <c r="I4" s="249" t="s">
        <v>175</v>
      </c>
      <c r="J4" s="242"/>
      <c r="K4" s="203"/>
      <c r="L4" s="375"/>
      <c r="N4" s="120"/>
    </row>
    <row r="5" spans="2:14" ht="21.75">
      <c r="B5" s="193"/>
      <c r="C5" s="347"/>
      <c r="D5" s="202"/>
      <c r="E5" s="348"/>
      <c r="F5" s="250"/>
      <c r="G5" s="252"/>
      <c r="H5" s="252"/>
      <c r="I5" s="252"/>
      <c r="J5" s="239"/>
      <c r="K5" s="203"/>
      <c r="L5" s="375"/>
      <c r="N5" s="120"/>
    </row>
    <row r="6" spans="2:14" ht="9" customHeight="1" thickBot="1">
      <c r="B6" s="193"/>
      <c r="C6" s="347"/>
      <c r="D6" s="202"/>
      <c r="E6" s="202"/>
      <c r="F6" s="251"/>
      <c r="G6" s="253"/>
      <c r="H6" s="253"/>
      <c r="I6" s="253"/>
      <c r="J6" s="239"/>
      <c r="K6" s="203"/>
      <c r="L6" s="375"/>
      <c r="N6" s="120"/>
    </row>
    <row r="7" spans="2:14" ht="24.75" customHeight="1" thickBot="1" thickTop="1">
      <c r="B7" s="193"/>
      <c r="C7" s="347"/>
      <c r="D7" s="202"/>
      <c r="E7" s="349" t="s">
        <v>184</v>
      </c>
      <c r="F7" s="238"/>
      <c r="G7" s="239"/>
      <c r="H7" s="239"/>
      <c r="I7" s="239"/>
      <c r="J7" s="239"/>
      <c r="K7" s="203"/>
      <c r="L7" s="375"/>
      <c r="N7" s="120"/>
    </row>
    <row r="8" spans="2:14" ht="10.5" customHeight="1" thickTop="1">
      <c r="B8" s="193"/>
      <c r="C8" s="347"/>
      <c r="D8" s="202"/>
      <c r="E8" s="349"/>
      <c r="F8" s="238"/>
      <c r="G8" s="239"/>
      <c r="H8" s="239"/>
      <c r="I8" s="239"/>
      <c r="J8" s="239"/>
      <c r="K8" s="203"/>
      <c r="L8" s="375"/>
      <c r="M8" s="188"/>
      <c r="N8" s="422"/>
    </row>
    <row r="9" spans="2:14" ht="12.75">
      <c r="B9" s="193"/>
      <c r="C9" s="347">
        <v>1</v>
      </c>
      <c r="D9" s="350" t="s">
        <v>114</v>
      </c>
      <c r="E9" s="350" t="s">
        <v>113</v>
      </c>
      <c r="F9" s="200">
        <f>+'Magret de canard'!D30</f>
        <v>5.214</v>
      </c>
      <c r="G9" s="200">
        <f>+'Magret de canard'!D31</f>
        <v>20.5</v>
      </c>
      <c r="H9" s="201">
        <f aca="true" t="shared" si="0" ref="H9:H16">+F9/G9</f>
        <v>0.25434146341463415</v>
      </c>
      <c r="I9" s="200">
        <f aca="true" t="shared" si="1" ref="I9:I16">+G9-F9</f>
        <v>15.286</v>
      </c>
      <c r="J9" s="200"/>
      <c r="K9" s="203"/>
      <c r="L9" s="375"/>
      <c r="M9" s="423" t="s">
        <v>125</v>
      </c>
      <c r="N9" s="198">
        <f>F18</f>
        <v>4.215137499999999</v>
      </c>
    </row>
    <row r="10" spans="2:14" ht="12.75">
      <c r="B10" s="193"/>
      <c r="C10" s="347">
        <v>2</v>
      </c>
      <c r="D10" s="351" t="s">
        <v>135</v>
      </c>
      <c r="E10" s="351" t="s">
        <v>131</v>
      </c>
      <c r="F10" s="200">
        <f>'Escalope de veau'!D30</f>
        <v>5.163199999999999</v>
      </c>
      <c r="G10" s="200">
        <f>'Escalope de veau'!D31</f>
        <v>19.5</v>
      </c>
      <c r="H10" s="201">
        <f t="shared" si="0"/>
        <v>0.2647794871794871</v>
      </c>
      <c r="I10" s="200">
        <f t="shared" si="1"/>
        <v>14.3368</v>
      </c>
      <c r="J10" s="200"/>
      <c r="K10" s="203"/>
      <c r="L10" s="375"/>
      <c r="M10" s="423" t="s">
        <v>126</v>
      </c>
      <c r="N10" s="198">
        <f>G18</f>
        <v>18.25</v>
      </c>
    </row>
    <row r="11" spans="2:14" ht="12.75">
      <c r="B11" s="193"/>
      <c r="C11" s="347">
        <v>3</v>
      </c>
      <c r="D11" s="350" t="s">
        <v>136</v>
      </c>
      <c r="E11" s="350" t="s">
        <v>132</v>
      </c>
      <c r="F11" s="200">
        <f>'Darne de saumon'!D30</f>
        <v>4.824999999999999</v>
      </c>
      <c r="G11" s="200">
        <f>'Darne de saumon'!D31</f>
        <v>19.5</v>
      </c>
      <c r="H11" s="201">
        <f t="shared" si="0"/>
        <v>0.2474358974358974</v>
      </c>
      <c r="I11" s="200">
        <f t="shared" si="1"/>
        <v>14.675</v>
      </c>
      <c r="J11" s="200"/>
      <c r="K11" s="203"/>
      <c r="L11" s="375"/>
      <c r="M11" s="423" t="s">
        <v>158</v>
      </c>
      <c r="N11" s="424">
        <f>H18</f>
        <v>0.23096643835616434</v>
      </c>
    </row>
    <row r="12" spans="2:14" ht="12.75">
      <c r="B12" s="193"/>
      <c r="C12" s="347">
        <v>4</v>
      </c>
      <c r="D12" s="350" t="s">
        <v>137</v>
      </c>
      <c r="E12" s="350" t="s">
        <v>133</v>
      </c>
      <c r="F12" s="200">
        <f>'Escalope de cabillaud'!D30</f>
        <v>2.6675</v>
      </c>
      <c r="G12" s="200">
        <f>'Escalope de cabillaud'!D31</f>
        <v>16.5</v>
      </c>
      <c r="H12" s="201">
        <f t="shared" si="0"/>
        <v>0.16166666666666665</v>
      </c>
      <c r="I12" s="200">
        <f t="shared" si="1"/>
        <v>13.8325</v>
      </c>
      <c r="J12" s="200"/>
      <c r="K12" s="203"/>
      <c r="L12" s="375"/>
      <c r="M12" s="423" t="s">
        <v>178</v>
      </c>
      <c r="N12" s="198">
        <f>I18</f>
        <v>14.034862500000001</v>
      </c>
    </row>
    <row r="13" spans="2:14" ht="12.75">
      <c r="B13" s="193"/>
      <c r="C13" s="347">
        <v>5</v>
      </c>
      <c r="D13" s="351" t="s">
        <v>138</v>
      </c>
      <c r="E13" s="351" t="s">
        <v>146</v>
      </c>
      <c r="F13" s="200">
        <f>'côtelettes d''agneau'!D30</f>
        <v>3.0602</v>
      </c>
      <c r="G13" s="200">
        <f>'côtelettes d''agneau'!D31</f>
        <v>17.5</v>
      </c>
      <c r="H13" s="201">
        <f t="shared" si="0"/>
        <v>0.17486857142857143</v>
      </c>
      <c r="I13" s="200">
        <f t="shared" si="1"/>
        <v>14.4398</v>
      </c>
      <c r="J13" s="200"/>
      <c r="K13" s="203"/>
      <c r="L13" s="375"/>
      <c r="M13" s="423" t="s">
        <v>179</v>
      </c>
      <c r="N13" s="425">
        <v>1</v>
      </c>
    </row>
    <row r="14" spans="2:14" ht="12.75">
      <c r="B14" s="193"/>
      <c r="C14" s="347">
        <v>6</v>
      </c>
      <c r="D14" s="351" t="s">
        <v>139</v>
      </c>
      <c r="E14" s="351" t="s">
        <v>134</v>
      </c>
      <c r="F14" s="200">
        <f>'Contrefilet grillé'!D30</f>
        <v>4.022</v>
      </c>
      <c r="G14" s="200">
        <f>'Contrefilet grillé'!D31</f>
        <v>18.5</v>
      </c>
      <c r="H14" s="201">
        <f t="shared" si="0"/>
        <v>0.21740540540540543</v>
      </c>
      <c r="I14" s="200">
        <f t="shared" si="1"/>
        <v>14.478</v>
      </c>
      <c r="J14" s="200"/>
      <c r="K14" s="203"/>
      <c r="L14" s="375"/>
      <c r="M14" s="423" t="s">
        <v>180</v>
      </c>
      <c r="N14" s="198">
        <f>+N13*G25</f>
        <v>18.25</v>
      </c>
    </row>
    <row r="15" spans="2:14" ht="13.5" thickBot="1">
      <c r="B15" s="193"/>
      <c r="C15" s="347">
        <v>7</v>
      </c>
      <c r="D15" s="351" t="s">
        <v>140</v>
      </c>
      <c r="E15" s="351" t="s">
        <v>147</v>
      </c>
      <c r="F15" s="200">
        <f>'Bavette à l''échalote'!D30</f>
        <v>4.1497</v>
      </c>
      <c r="G15" s="200">
        <f>'Bavette à l''échalote'!D31</f>
        <v>17.5</v>
      </c>
      <c r="H15" s="201">
        <f t="shared" si="0"/>
        <v>0.2371257142857143</v>
      </c>
      <c r="I15" s="200">
        <f t="shared" si="1"/>
        <v>13.3503</v>
      </c>
      <c r="J15" s="200"/>
      <c r="K15" s="203"/>
      <c r="L15" s="375"/>
      <c r="M15" s="210"/>
      <c r="N15" s="426"/>
    </row>
    <row r="16" spans="2:14" ht="13.5" thickTop="1">
      <c r="B16" s="193"/>
      <c r="C16" s="347">
        <v>8</v>
      </c>
      <c r="D16" s="351" t="s">
        <v>141</v>
      </c>
      <c r="E16" s="351" t="s">
        <v>148</v>
      </c>
      <c r="F16" s="200">
        <f>'Gigolette d''agneau'!D30</f>
        <v>4.6194999999999995</v>
      </c>
      <c r="G16" s="200">
        <f>'Gigolette d''agneau'!D31</f>
        <v>16.5</v>
      </c>
      <c r="H16" s="201">
        <f t="shared" si="0"/>
        <v>0.2799696969696969</v>
      </c>
      <c r="I16" s="200">
        <f t="shared" si="1"/>
        <v>11.880500000000001</v>
      </c>
      <c r="J16" s="200"/>
      <c r="K16" s="203"/>
      <c r="L16" s="375"/>
      <c r="N16" s="120"/>
    </row>
    <row r="17" spans="2:14" ht="12.75">
      <c r="B17" s="193"/>
      <c r="C17" s="347"/>
      <c r="D17" s="202"/>
      <c r="E17" s="202"/>
      <c r="F17" s="200"/>
      <c r="G17" s="200"/>
      <c r="H17" s="201"/>
      <c r="I17" s="200"/>
      <c r="J17" s="200"/>
      <c r="K17" s="203"/>
      <c r="L17" s="375"/>
      <c r="N17" s="120"/>
    </row>
    <row r="18" spans="2:14" ht="15">
      <c r="B18" s="193"/>
      <c r="C18" s="347"/>
      <c r="D18" s="202"/>
      <c r="E18" s="194" t="s">
        <v>127</v>
      </c>
      <c r="F18" s="352">
        <f>+(SUM(F9:F16))/C16</f>
        <v>4.215137499999999</v>
      </c>
      <c r="G18" s="352">
        <f>+(SUM(G9:G16))/C16</f>
        <v>18.25</v>
      </c>
      <c r="H18" s="353">
        <f>F18/G18</f>
        <v>0.23096643835616434</v>
      </c>
      <c r="I18" s="354">
        <f>G18-F18</f>
        <v>14.034862500000001</v>
      </c>
      <c r="J18" s="354"/>
      <c r="K18" s="203"/>
      <c r="L18" s="375"/>
      <c r="N18" s="120"/>
    </row>
    <row r="19" spans="2:14" ht="12.75">
      <c r="B19" s="193"/>
      <c r="C19" s="347"/>
      <c r="D19" s="202"/>
      <c r="E19" s="202"/>
      <c r="F19" s="202"/>
      <c r="G19" s="200"/>
      <c r="H19" s="202"/>
      <c r="I19" s="202"/>
      <c r="J19" s="202"/>
      <c r="K19" s="203"/>
      <c r="L19" s="375"/>
      <c r="N19" s="120"/>
    </row>
    <row r="20" spans="2:14" ht="12.75">
      <c r="B20" s="193"/>
      <c r="C20" s="347"/>
      <c r="D20" s="202"/>
      <c r="E20" s="202"/>
      <c r="F20" s="200"/>
      <c r="G20" s="200"/>
      <c r="H20" s="201"/>
      <c r="I20" s="202"/>
      <c r="J20" s="202"/>
      <c r="K20" s="203"/>
      <c r="L20" s="375"/>
      <c r="N20" s="120"/>
    </row>
    <row r="21" spans="2:22" ht="15.75" thickBot="1">
      <c r="B21" s="193"/>
      <c r="C21" s="347"/>
      <c r="D21" s="202"/>
      <c r="E21" s="194"/>
      <c r="F21" s="354"/>
      <c r="G21" s="354"/>
      <c r="H21" s="353"/>
      <c r="I21" s="354"/>
      <c r="J21" s="354"/>
      <c r="K21" s="203"/>
      <c r="L21" s="375"/>
      <c r="M21" s="122" t="s">
        <v>14</v>
      </c>
      <c r="N21" s="124" t="s">
        <v>14</v>
      </c>
      <c r="O21" s="125"/>
      <c r="P21" s="125"/>
      <c r="Q21" s="125"/>
      <c r="R21" s="125"/>
      <c r="S21" s="125"/>
      <c r="T21" s="125"/>
      <c r="U21" s="125"/>
      <c r="V21" s="125"/>
    </row>
    <row r="22" spans="2:22" ht="16.5" thickBot="1" thickTop="1">
      <c r="B22" s="193"/>
      <c r="C22" s="347"/>
      <c r="D22" s="188"/>
      <c r="E22" s="189"/>
      <c r="F22" s="190"/>
      <c r="G22" s="190"/>
      <c r="H22" s="191"/>
      <c r="I22" s="190"/>
      <c r="J22" s="192"/>
      <c r="K22" s="203"/>
      <c r="L22" s="375"/>
      <c r="O22" s="125"/>
      <c r="P22" s="125"/>
      <c r="Q22" s="125"/>
      <c r="R22" s="125"/>
      <c r="S22" s="125"/>
      <c r="T22" s="125"/>
      <c r="U22" s="125"/>
      <c r="V22" s="125"/>
    </row>
    <row r="23" spans="2:22" ht="14.25" thickBot="1" thickTop="1">
      <c r="B23" s="193"/>
      <c r="C23" s="347"/>
      <c r="D23" s="193"/>
      <c r="E23" s="194"/>
      <c r="F23" s="195" t="s">
        <v>128</v>
      </c>
      <c r="G23" s="195" t="s">
        <v>129</v>
      </c>
      <c r="H23" s="196" t="s">
        <v>157</v>
      </c>
      <c r="I23" s="197" t="s">
        <v>156</v>
      </c>
      <c r="J23" s="198"/>
      <c r="K23" s="203"/>
      <c r="L23" s="375"/>
      <c r="M23" s="122"/>
      <c r="N23" s="123"/>
      <c r="O23" s="125"/>
      <c r="P23" s="125"/>
      <c r="Q23" s="125"/>
      <c r="R23" s="125"/>
      <c r="S23" s="125"/>
      <c r="T23" s="125"/>
      <c r="U23" s="125"/>
      <c r="V23" s="125"/>
    </row>
    <row r="24" spans="2:22" ht="18.75" thickTop="1">
      <c r="B24" s="193"/>
      <c r="C24" s="347"/>
      <c r="D24" s="193"/>
      <c r="E24" s="199" t="s">
        <v>130</v>
      </c>
      <c r="F24" s="200"/>
      <c r="G24" s="200"/>
      <c r="H24" s="201"/>
      <c r="I24" s="202"/>
      <c r="J24" s="203"/>
      <c r="K24" s="203"/>
      <c r="L24" s="375"/>
      <c r="M24" s="122"/>
      <c r="N24" s="123"/>
      <c r="O24" s="125"/>
      <c r="P24" s="125"/>
      <c r="Q24" s="125"/>
      <c r="R24" s="125"/>
      <c r="S24" s="125"/>
      <c r="T24" s="125"/>
      <c r="U24" s="125"/>
      <c r="V24" s="125"/>
    </row>
    <row r="25" spans="2:22" ht="17.25">
      <c r="B25" s="193"/>
      <c r="C25" s="347"/>
      <c r="D25" s="193"/>
      <c r="E25" s="194" t="s">
        <v>127</v>
      </c>
      <c r="F25" s="204">
        <f>(+F9+F10+F11+F12+F13+F14+F15+F16)/C16</f>
        <v>4.215137499999999</v>
      </c>
      <c r="G25" s="204">
        <f>(+G9+G10+G11+G12+G13+G14+G15+G16)/C16</f>
        <v>18.25</v>
      </c>
      <c r="H25" s="355">
        <f>F25/G25</f>
        <v>0.23096643835616434</v>
      </c>
      <c r="I25" s="354">
        <f>G25-F25</f>
        <v>14.034862500000001</v>
      </c>
      <c r="J25" s="205"/>
      <c r="K25" s="203"/>
      <c r="L25" s="375"/>
      <c r="M25" s="122"/>
      <c r="N25" s="124"/>
      <c r="O25" s="125"/>
      <c r="P25" s="125"/>
      <c r="Q25" s="125"/>
      <c r="R25" s="125"/>
      <c r="S25" s="125"/>
      <c r="T25" s="125"/>
      <c r="U25" s="125"/>
      <c r="V25" s="125"/>
    </row>
    <row r="26" spans="2:22" ht="15.75">
      <c r="B26" s="193"/>
      <c r="C26" s="347"/>
      <c r="D26" s="193"/>
      <c r="E26" s="202"/>
      <c r="F26" s="206"/>
      <c r="G26" s="206"/>
      <c r="H26" s="207"/>
      <c r="I26" s="208"/>
      <c r="J26" s="209"/>
      <c r="K26" s="203"/>
      <c r="L26" s="375"/>
      <c r="M26" s="122"/>
      <c r="N26" s="123"/>
      <c r="O26" s="125"/>
      <c r="P26" s="125"/>
      <c r="Q26" s="125"/>
      <c r="R26" s="125"/>
      <c r="S26" s="125"/>
      <c r="T26" s="125"/>
      <c r="U26" s="125"/>
      <c r="V26" s="125"/>
    </row>
    <row r="27" spans="2:22" ht="13.5" thickBot="1">
      <c r="B27" s="193"/>
      <c r="C27" s="347"/>
      <c r="D27" s="210"/>
      <c r="E27" s="211"/>
      <c r="F27" s="211"/>
      <c r="G27" s="211"/>
      <c r="H27" s="211"/>
      <c r="I27" s="211"/>
      <c r="J27" s="212"/>
      <c r="K27" s="203"/>
      <c r="L27" s="375"/>
      <c r="M27" s="126"/>
      <c r="N27" s="127"/>
      <c r="O27" s="125"/>
      <c r="P27" s="125"/>
      <c r="Q27" s="125"/>
      <c r="R27" s="125"/>
      <c r="S27" s="125"/>
      <c r="T27" s="125"/>
      <c r="U27" s="125"/>
      <c r="V27" s="125"/>
    </row>
    <row r="28" spans="2:22" ht="14.25" thickBot="1" thickTop="1">
      <c r="B28" s="210"/>
      <c r="C28" s="356"/>
      <c r="D28" s="211"/>
      <c r="E28" s="211"/>
      <c r="F28" s="211"/>
      <c r="G28" s="211" t="s">
        <v>14</v>
      </c>
      <c r="H28" s="211"/>
      <c r="I28" s="211"/>
      <c r="J28" s="211"/>
      <c r="K28" s="212"/>
      <c r="L28" s="375"/>
      <c r="M28" s="126"/>
      <c r="N28" s="127"/>
      <c r="O28" s="125"/>
      <c r="P28" s="125"/>
      <c r="Q28" s="125"/>
      <c r="R28" s="125"/>
      <c r="S28" s="125"/>
      <c r="T28" s="125"/>
      <c r="U28" s="125"/>
      <c r="V28" s="125"/>
    </row>
    <row r="29" spans="3:22" ht="14.25" thickBot="1" thickTop="1">
      <c r="C29" s="120"/>
      <c r="F29" s="121"/>
      <c r="G29" s="121"/>
      <c r="L29" s="376"/>
      <c r="M29" s="126" t="s">
        <v>14</v>
      </c>
      <c r="N29" s="127" t="s">
        <v>14</v>
      </c>
      <c r="O29" s="125"/>
      <c r="P29" s="125"/>
      <c r="Q29" s="125"/>
      <c r="R29" s="125"/>
      <c r="S29" s="125"/>
      <c r="T29" s="125"/>
      <c r="U29" s="125"/>
      <c r="V29" s="125"/>
    </row>
    <row r="30" spans="2:14" ht="21.75" customHeight="1" thickTop="1">
      <c r="B30" s="304"/>
      <c r="C30" s="357"/>
      <c r="D30" s="358"/>
      <c r="E30" s="410" t="s">
        <v>159</v>
      </c>
      <c r="F30" s="411"/>
      <c r="G30" s="358"/>
      <c r="H30" s="358"/>
      <c r="I30" s="358"/>
      <c r="J30" s="358"/>
      <c r="K30" s="359"/>
      <c r="L30" s="375"/>
      <c r="M30" s="64" t="s">
        <v>14</v>
      </c>
      <c r="N30" s="64" t="s">
        <v>14</v>
      </c>
    </row>
    <row r="31" spans="2:14" ht="13.5" thickBot="1">
      <c r="B31" s="309"/>
      <c r="C31" s="360"/>
      <c r="D31" s="318"/>
      <c r="E31" s="318"/>
      <c r="F31" s="316"/>
      <c r="G31" s="318"/>
      <c r="H31" s="318"/>
      <c r="I31" s="318"/>
      <c r="J31" s="318"/>
      <c r="K31" s="319"/>
      <c r="L31" s="375"/>
      <c r="N31" s="64" t="s">
        <v>14</v>
      </c>
    </row>
    <row r="32" spans="2:14" ht="22.5" thickTop="1">
      <c r="B32" s="309"/>
      <c r="C32" s="360"/>
      <c r="D32" s="318"/>
      <c r="E32" s="361"/>
      <c r="F32" s="296" t="s">
        <v>122</v>
      </c>
      <c r="G32" s="296" t="s">
        <v>171</v>
      </c>
      <c r="H32" s="296" t="s">
        <v>172</v>
      </c>
      <c r="I32" s="296" t="s">
        <v>174</v>
      </c>
      <c r="J32" s="297"/>
      <c r="K32" s="319"/>
      <c r="L32" s="375"/>
      <c r="N32" s="120"/>
    </row>
    <row r="33" spans="2:14" ht="21.75">
      <c r="B33" s="309"/>
      <c r="C33" s="360"/>
      <c r="D33" s="318"/>
      <c r="E33" s="361"/>
      <c r="F33" s="298"/>
      <c r="G33" s="299"/>
      <c r="H33" s="299"/>
      <c r="I33" s="299"/>
      <c r="J33" s="300"/>
      <c r="K33" s="319"/>
      <c r="L33" s="375"/>
      <c r="N33" s="120"/>
    </row>
    <row r="34" spans="2:14" ht="13.5" thickBot="1">
      <c r="B34" s="309"/>
      <c r="C34" s="360"/>
      <c r="D34" s="318"/>
      <c r="E34" s="318"/>
      <c r="F34" s="301"/>
      <c r="G34" s="302"/>
      <c r="H34" s="302"/>
      <c r="I34" s="302"/>
      <c r="J34" s="300"/>
      <c r="K34" s="319"/>
      <c r="L34" s="375"/>
      <c r="N34" s="120"/>
    </row>
    <row r="35" spans="2:14" ht="27.75" thickBot="1" thickTop="1">
      <c r="B35" s="309"/>
      <c r="C35" s="360"/>
      <c r="D35" s="318"/>
      <c r="E35" s="362" t="str">
        <f>E7</f>
        <v>Restaurant LES CARNIVORES</v>
      </c>
      <c r="F35" s="303"/>
      <c r="G35" s="300"/>
      <c r="H35" s="300"/>
      <c r="I35" s="300"/>
      <c r="J35" s="300"/>
      <c r="K35" s="319"/>
      <c r="L35" s="375"/>
      <c r="N35" s="120"/>
    </row>
    <row r="36" spans="2:14" ht="27" thickTop="1">
      <c r="B36" s="309"/>
      <c r="C36" s="360"/>
      <c r="D36" s="318"/>
      <c r="E36" s="362"/>
      <c r="F36" s="303"/>
      <c r="G36" s="300"/>
      <c r="H36" s="300"/>
      <c r="I36" s="300"/>
      <c r="J36" s="300"/>
      <c r="K36" s="319"/>
      <c r="L36" s="375"/>
      <c r="M36" s="304"/>
      <c r="N36" s="427"/>
    </row>
    <row r="37" spans="2:14" ht="12.75">
      <c r="B37" s="309"/>
      <c r="C37" s="360">
        <v>10</v>
      </c>
      <c r="D37" s="363" t="s">
        <v>114</v>
      </c>
      <c r="E37" s="363" t="str">
        <f aca="true" t="shared" si="2" ref="E37:E44">E9</f>
        <v>Magret de canard</v>
      </c>
      <c r="F37" s="316">
        <f>+'Magret de canard'!D30*C37</f>
        <v>52.14</v>
      </c>
      <c r="G37" s="316">
        <f>+'Magret de canard'!D31*C37</f>
        <v>205</v>
      </c>
      <c r="H37" s="317">
        <f aca="true" t="shared" si="3" ref="H37:H44">+F37/G37</f>
        <v>0.25434146341463415</v>
      </c>
      <c r="I37" s="316">
        <f aca="true" t="shared" si="4" ref="I37:I44">+G37-F37</f>
        <v>152.86</v>
      </c>
      <c r="J37" s="316"/>
      <c r="K37" s="319"/>
      <c r="L37" s="375"/>
      <c r="M37" s="428" t="s">
        <v>166</v>
      </c>
      <c r="N37" s="314">
        <f>F46</f>
        <v>374.4145</v>
      </c>
    </row>
    <row r="38" spans="2:14" ht="12.75">
      <c r="B38" s="309"/>
      <c r="C38" s="360">
        <v>10</v>
      </c>
      <c r="D38" s="364" t="s">
        <v>135</v>
      </c>
      <c r="E38" s="364" t="str">
        <f t="shared" si="2"/>
        <v>Escalope de veau</v>
      </c>
      <c r="F38" s="316">
        <f>'Escalope de veau'!D30*C38</f>
        <v>51.63199999999999</v>
      </c>
      <c r="G38" s="316">
        <f>'Escalope de veau'!D31*C38</f>
        <v>195</v>
      </c>
      <c r="H38" s="317">
        <f t="shared" si="3"/>
        <v>0.2647794871794871</v>
      </c>
      <c r="I38" s="316">
        <f t="shared" si="4"/>
        <v>143.368</v>
      </c>
      <c r="J38" s="316"/>
      <c r="K38" s="319"/>
      <c r="L38" s="375"/>
      <c r="M38" s="428" t="s">
        <v>165</v>
      </c>
      <c r="N38" s="314">
        <f>G46</f>
        <v>1634</v>
      </c>
    </row>
    <row r="39" spans="2:14" ht="12.75">
      <c r="B39" s="309"/>
      <c r="C39" s="360">
        <v>10</v>
      </c>
      <c r="D39" s="363" t="s">
        <v>136</v>
      </c>
      <c r="E39" s="363" t="str">
        <f t="shared" si="2"/>
        <v>Darne de saumon</v>
      </c>
      <c r="F39" s="316">
        <f>'Darne de saumon'!D30*C39</f>
        <v>48.24999999999999</v>
      </c>
      <c r="G39" s="316">
        <f>'Darne de saumon'!D31*C39</f>
        <v>195</v>
      </c>
      <c r="H39" s="317">
        <f t="shared" si="3"/>
        <v>0.2474358974358974</v>
      </c>
      <c r="I39" s="316">
        <f t="shared" si="4"/>
        <v>146.75</v>
      </c>
      <c r="J39" s="316"/>
      <c r="K39" s="319"/>
      <c r="L39" s="375"/>
      <c r="M39" s="428" t="s">
        <v>181</v>
      </c>
      <c r="N39" s="429">
        <f>H46</f>
        <v>0.22913984088127293</v>
      </c>
    </row>
    <row r="40" spans="2:14" ht="12.75">
      <c r="B40" s="309"/>
      <c r="C40" s="360">
        <v>10</v>
      </c>
      <c r="D40" s="363" t="s">
        <v>137</v>
      </c>
      <c r="E40" s="363" t="str">
        <f t="shared" si="2"/>
        <v>Escalope de cabillaud</v>
      </c>
      <c r="F40" s="316">
        <f>'Escalope de cabillaud'!D30*C40</f>
        <v>26.675</v>
      </c>
      <c r="G40" s="316">
        <f>'Escalope de cabillaud'!D31*C40</f>
        <v>165</v>
      </c>
      <c r="H40" s="317">
        <f t="shared" si="3"/>
        <v>0.16166666666666668</v>
      </c>
      <c r="I40" s="316">
        <f t="shared" si="4"/>
        <v>138.325</v>
      </c>
      <c r="J40" s="316"/>
      <c r="K40" s="319"/>
      <c r="L40" s="375"/>
      <c r="M40" s="428" t="s">
        <v>167</v>
      </c>
      <c r="N40" s="314">
        <f>I46</f>
        <v>1259.5855</v>
      </c>
    </row>
    <row r="41" spans="2:14" ht="13.5" thickBot="1">
      <c r="B41" s="309"/>
      <c r="C41" s="365">
        <v>15</v>
      </c>
      <c r="D41" s="366" t="s">
        <v>138</v>
      </c>
      <c r="E41" s="366" t="str">
        <f t="shared" si="2"/>
        <v>Côtelettes d’agneau</v>
      </c>
      <c r="F41" s="367">
        <f>'côtelettes d''agneau'!D30*C41</f>
        <v>45.903</v>
      </c>
      <c r="G41" s="367">
        <f>'côtelettes d''agneau'!D31*C41</f>
        <v>262.5</v>
      </c>
      <c r="H41" s="368">
        <f t="shared" si="3"/>
        <v>0.17486857142857143</v>
      </c>
      <c r="I41" s="367">
        <f t="shared" si="4"/>
        <v>216.597</v>
      </c>
      <c r="J41" s="316"/>
      <c r="K41" s="319"/>
      <c r="L41" s="375"/>
      <c r="M41" s="326"/>
      <c r="N41" s="328"/>
    </row>
    <row r="42" spans="2:12" ht="13.5" thickTop="1">
      <c r="B42" s="309"/>
      <c r="C42" s="360">
        <v>12</v>
      </c>
      <c r="D42" s="364" t="s">
        <v>139</v>
      </c>
      <c r="E42" s="364" t="str">
        <f t="shared" si="2"/>
        <v>Contre-filet grillé</v>
      </c>
      <c r="F42" s="316">
        <f>'Contrefilet grillé'!D30*C42</f>
        <v>48.264</v>
      </c>
      <c r="G42" s="316">
        <f>'Contrefilet grillé'!D31*C42</f>
        <v>222</v>
      </c>
      <c r="H42" s="317">
        <f t="shared" si="3"/>
        <v>0.21740540540540543</v>
      </c>
      <c r="I42" s="316">
        <f t="shared" si="4"/>
        <v>173.736</v>
      </c>
      <c r="J42" s="316"/>
      <c r="K42" s="319"/>
      <c r="L42" s="375"/>
    </row>
    <row r="43" spans="2:14" ht="12.75">
      <c r="B43" s="309"/>
      <c r="C43" s="360">
        <v>10</v>
      </c>
      <c r="D43" s="364" t="s">
        <v>140</v>
      </c>
      <c r="E43" s="364" t="str">
        <f t="shared" si="2"/>
        <v>Bavette à l’échalote</v>
      </c>
      <c r="F43" s="316">
        <f>'Bavette à l''échalote'!D30*C43</f>
        <v>41.497</v>
      </c>
      <c r="G43" s="316">
        <f>'Bavette à l''échalote'!D31*C43</f>
        <v>175</v>
      </c>
      <c r="H43" s="317">
        <f t="shared" si="3"/>
        <v>0.23712571428571427</v>
      </c>
      <c r="I43" s="316">
        <f t="shared" si="4"/>
        <v>133.503</v>
      </c>
      <c r="J43" s="316"/>
      <c r="K43" s="319"/>
      <c r="L43" s="375"/>
      <c r="N43" s="120"/>
    </row>
    <row r="44" spans="2:14" ht="12.75">
      <c r="B44" s="309"/>
      <c r="C44" s="360">
        <v>13</v>
      </c>
      <c r="D44" s="364" t="s">
        <v>141</v>
      </c>
      <c r="E44" s="364" t="str">
        <f t="shared" si="2"/>
        <v>Gigolette d’agneau</v>
      </c>
      <c r="F44" s="316">
        <f>'Gigolette d''agneau'!D30*C44</f>
        <v>60.05349999999999</v>
      </c>
      <c r="G44" s="316">
        <f>'Gigolette d''agneau'!D31*C44</f>
        <v>214.5</v>
      </c>
      <c r="H44" s="317">
        <f t="shared" si="3"/>
        <v>0.2799696969696969</v>
      </c>
      <c r="I44" s="316">
        <f t="shared" si="4"/>
        <v>154.44650000000001</v>
      </c>
      <c r="J44" s="316"/>
      <c r="K44" s="319"/>
      <c r="L44" s="375"/>
      <c r="N44" s="120"/>
    </row>
    <row r="45" spans="2:14" ht="12.75">
      <c r="B45" s="309"/>
      <c r="C45" s="360"/>
      <c r="D45" s="318"/>
      <c r="E45" s="318"/>
      <c r="F45" s="316"/>
      <c r="G45" s="316"/>
      <c r="H45" s="317"/>
      <c r="I45" s="316"/>
      <c r="J45" s="316"/>
      <c r="K45" s="319"/>
      <c r="L45" s="375"/>
      <c r="N45" s="120"/>
    </row>
    <row r="46" spans="2:14" ht="15">
      <c r="B46" s="369" t="s">
        <v>164</v>
      </c>
      <c r="C46" s="370">
        <f>+SUM(C37:C44)</f>
        <v>90</v>
      </c>
      <c r="D46" s="318"/>
      <c r="E46" s="310" t="str">
        <f>E18</f>
        <v>CmO — PmO — Coût en % — Marge brute</v>
      </c>
      <c r="F46" s="371">
        <f>+SUM(F37:F44)</f>
        <v>374.4145</v>
      </c>
      <c r="G46" s="371">
        <f>+SUM(G37:G44)</f>
        <v>1634</v>
      </c>
      <c r="H46" s="372">
        <f>F46/G46</f>
        <v>0.22913984088127293</v>
      </c>
      <c r="I46" s="373">
        <f>+SUM(I37:I44)</f>
        <v>1259.5855</v>
      </c>
      <c r="J46" s="373"/>
      <c r="K46" s="319"/>
      <c r="L46" s="375"/>
      <c r="N46" s="120"/>
    </row>
    <row r="47" spans="2:14" ht="12.75">
      <c r="B47" s="309"/>
      <c r="C47" s="318"/>
      <c r="D47" s="318"/>
      <c r="E47" s="318"/>
      <c r="F47" s="318"/>
      <c r="G47" s="316"/>
      <c r="H47" s="318"/>
      <c r="I47" s="318"/>
      <c r="J47" s="318"/>
      <c r="K47" s="319"/>
      <c r="L47" s="375"/>
      <c r="N47" s="120"/>
    </row>
    <row r="48" spans="2:14" ht="15.75" thickBot="1">
      <c r="B48" s="309"/>
      <c r="C48" s="318"/>
      <c r="D48" s="318"/>
      <c r="E48" s="310"/>
      <c r="F48" s="373"/>
      <c r="G48" s="373"/>
      <c r="H48" s="372"/>
      <c r="I48" s="373"/>
      <c r="J48" s="373"/>
      <c r="K48" s="319"/>
      <c r="L48" s="375"/>
      <c r="M48" s="122" t="s">
        <v>14</v>
      </c>
      <c r="N48" s="124" t="s">
        <v>14</v>
      </c>
    </row>
    <row r="49" spans="2:14" ht="16.5" thickBot="1" thickTop="1">
      <c r="B49" s="309"/>
      <c r="C49" s="318"/>
      <c r="D49" s="304"/>
      <c r="E49" s="305"/>
      <c r="F49" s="306"/>
      <c r="G49" s="306"/>
      <c r="H49" s="307"/>
      <c r="I49" s="306"/>
      <c r="J49" s="308"/>
      <c r="K49" s="319"/>
      <c r="L49" s="375"/>
      <c r="M49" s="304"/>
      <c r="N49" s="359"/>
    </row>
    <row r="50" spans="2:14" ht="14.25" thickBot="1" thickTop="1">
      <c r="B50" s="309"/>
      <c r="C50" s="318"/>
      <c r="D50" s="309"/>
      <c r="E50" s="310"/>
      <c r="F50" s="311" t="s">
        <v>160</v>
      </c>
      <c r="G50" s="311" t="s">
        <v>161</v>
      </c>
      <c r="H50" s="312" t="s">
        <v>162</v>
      </c>
      <c r="I50" s="313" t="s">
        <v>163</v>
      </c>
      <c r="J50" s="314"/>
      <c r="K50" s="319"/>
      <c r="L50" s="375"/>
      <c r="M50" s="428" t="s">
        <v>168</v>
      </c>
      <c r="N50" s="314">
        <f>+F52</f>
        <v>4.160161111111111</v>
      </c>
    </row>
    <row r="51" spans="2:14" ht="18.75" thickTop="1">
      <c r="B51" s="309"/>
      <c r="C51" s="318"/>
      <c r="D51" s="309"/>
      <c r="E51" s="315" t="s">
        <v>130</v>
      </c>
      <c r="F51" s="316"/>
      <c r="G51" s="316"/>
      <c r="H51" s="317"/>
      <c r="I51" s="318"/>
      <c r="J51" s="319"/>
      <c r="K51" s="319"/>
      <c r="L51" s="375"/>
      <c r="M51" s="428" t="s">
        <v>169</v>
      </c>
      <c r="N51" s="314">
        <f>+G52</f>
        <v>18.155555555555555</v>
      </c>
    </row>
    <row r="52" spans="2:14" ht="17.25">
      <c r="B52" s="309"/>
      <c r="C52" s="318"/>
      <c r="D52" s="309"/>
      <c r="E52" s="310" t="s">
        <v>176</v>
      </c>
      <c r="F52" s="320">
        <f>+F46/C46</f>
        <v>4.160161111111111</v>
      </c>
      <c r="G52" s="320">
        <f>+G46/C46</f>
        <v>18.155555555555555</v>
      </c>
      <c r="H52" s="374">
        <f>F52/G52</f>
        <v>0.22913984088127295</v>
      </c>
      <c r="I52" s="373">
        <f>G52-F52</f>
        <v>13.995394444444443</v>
      </c>
      <c r="J52" s="321"/>
      <c r="K52" s="319"/>
      <c r="L52" s="375"/>
      <c r="M52" s="428" t="s">
        <v>182</v>
      </c>
      <c r="N52" s="429">
        <f>+H52</f>
        <v>0.22913984088127295</v>
      </c>
    </row>
    <row r="53" spans="2:14" ht="15.75">
      <c r="B53" s="309"/>
      <c r="C53" s="318"/>
      <c r="D53" s="309"/>
      <c r="E53" s="318"/>
      <c r="F53" s="322"/>
      <c r="G53" s="322"/>
      <c r="H53" s="323"/>
      <c r="I53" s="324"/>
      <c r="J53" s="325"/>
      <c r="K53" s="319"/>
      <c r="L53" s="375"/>
      <c r="M53" s="428" t="s">
        <v>170</v>
      </c>
      <c r="N53" s="314">
        <f>+I52</f>
        <v>13.995394444444443</v>
      </c>
    </row>
    <row r="54" spans="2:14" ht="13.5" thickBot="1">
      <c r="B54" s="309"/>
      <c r="C54" s="318"/>
      <c r="D54" s="326"/>
      <c r="E54" s="327"/>
      <c r="F54" s="327"/>
      <c r="G54" s="327"/>
      <c r="H54" s="327"/>
      <c r="I54" s="327"/>
      <c r="J54" s="328"/>
      <c r="K54" s="319"/>
      <c r="L54" s="375"/>
      <c r="M54" s="430" t="s">
        <v>173</v>
      </c>
      <c r="N54" s="431">
        <f>+G52/G25</f>
        <v>0.9948249619482495</v>
      </c>
    </row>
    <row r="55" spans="2:14" ht="14.25" thickBot="1" thickTop="1">
      <c r="B55" s="326"/>
      <c r="C55" s="327"/>
      <c r="D55" s="327"/>
      <c r="E55" s="327"/>
      <c r="F55" s="327"/>
      <c r="G55" s="327" t="s">
        <v>14</v>
      </c>
      <c r="H55" s="327"/>
      <c r="I55" s="327"/>
      <c r="J55" s="327"/>
      <c r="K55" s="328"/>
      <c r="L55" s="375"/>
      <c r="M55" s="432" t="s">
        <v>14</v>
      </c>
      <c r="N55" s="433" t="s">
        <v>14</v>
      </c>
    </row>
    <row r="56" ht="14.25" thickBot="1" thickTop="1">
      <c r="L56" s="376"/>
    </row>
    <row r="57" spans="2:14" ht="19.5" customHeight="1" thickTop="1">
      <c r="B57" s="213"/>
      <c r="C57" s="377"/>
      <c r="D57" s="378"/>
      <c r="E57" s="407" t="s">
        <v>183</v>
      </c>
      <c r="F57" s="408"/>
      <c r="G57" s="378"/>
      <c r="H57" s="378"/>
      <c r="I57" s="378"/>
      <c r="J57" s="378"/>
      <c r="K57" s="379"/>
      <c r="L57" s="376"/>
      <c r="M57" s="64" t="s">
        <v>14</v>
      </c>
      <c r="N57" s="64" t="s">
        <v>14</v>
      </c>
    </row>
    <row r="58" spans="2:14" ht="13.5" thickBot="1">
      <c r="B58" s="218"/>
      <c r="C58" s="380"/>
      <c r="D58" s="227"/>
      <c r="E58" s="227"/>
      <c r="F58" s="225"/>
      <c r="G58" s="227"/>
      <c r="H58" s="227"/>
      <c r="I58" s="227"/>
      <c r="J58" s="227"/>
      <c r="K58" s="228"/>
      <c r="L58" s="376"/>
      <c r="N58" s="64" t="s">
        <v>14</v>
      </c>
    </row>
    <row r="59" spans="2:14" ht="22.5" thickTop="1">
      <c r="B59" s="218"/>
      <c r="C59" s="380"/>
      <c r="D59" s="227"/>
      <c r="E59" s="381"/>
      <c r="F59" s="244" t="s">
        <v>122</v>
      </c>
      <c r="G59" s="244" t="s">
        <v>171</v>
      </c>
      <c r="H59" s="244" t="s">
        <v>172</v>
      </c>
      <c r="I59" s="244" t="s">
        <v>174</v>
      </c>
      <c r="J59" s="243"/>
      <c r="K59" s="228"/>
      <c r="L59" s="376"/>
      <c r="N59" s="120"/>
    </row>
    <row r="60" spans="2:14" ht="21.75">
      <c r="B60" s="218"/>
      <c r="C60" s="380"/>
      <c r="D60" s="227"/>
      <c r="E60" s="381"/>
      <c r="F60" s="245"/>
      <c r="G60" s="247"/>
      <c r="H60" s="247"/>
      <c r="I60" s="247"/>
      <c r="J60" s="241"/>
      <c r="K60" s="228"/>
      <c r="L60" s="376"/>
      <c r="N60" s="120"/>
    </row>
    <row r="61" spans="2:14" ht="13.5" thickBot="1">
      <c r="B61" s="218"/>
      <c r="C61" s="380"/>
      <c r="D61" s="227"/>
      <c r="E61" s="227"/>
      <c r="F61" s="246"/>
      <c r="G61" s="248"/>
      <c r="H61" s="248"/>
      <c r="I61" s="248"/>
      <c r="J61" s="241"/>
      <c r="K61" s="228"/>
      <c r="L61" s="376"/>
      <c r="N61" s="120"/>
    </row>
    <row r="62" spans="2:14" ht="27" thickBot="1" thickTop="1">
      <c r="B62" s="218"/>
      <c r="C62" s="380"/>
      <c r="D62" s="227"/>
      <c r="E62" s="382" t="str">
        <f>E7</f>
        <v>Restaurant LES CARNIVORES</v>
      </c>
      <c r="F62" s="240"/>
      <c r="G62" s="241"/>
      <c r="H62" s="241"/>
      <c r="I62" s="241"/>
      <c r="J62" s="241"/>
      <c r="K62" s="228"/>
      <c r="L62" s="376"/>
      <c r="N62" s="120"/>
    </row>
    <row r="63" spans="2:14" ht="27" thickBot="1" thickTop="1">
      <c r="B63" s="218"/>
      <c r="C63" s="380"/>
      <c r="D63" s="227"/>
      <c r="E63" s="382"/>
      <c r="F63" s="240"/>
      <c r="G63" s="241"/>
      <c r="H63" s="241"/>
      <c r="I63" s="241"/>
      <c r="J63" s="241"/>
      <c r="K63" s="228"/>
      <c r="L63" s="376"/>
      <c r="M63" s="213"/>
      <c r="N63" s="434"/>
    </row>
    <row r="64" spans="2:14" ht="13.5" thickTop="1">
      <c r="B64" s="218"/>
      <c r="C64" s="412">
        <v>10</v>
      </c>
      <c r="D64" s="383" t="s">
        <v>114</v>
      </c>
      <c r="E64" s="383" t="str">
        <f aca="true" t="shared" si="5" ref="E64:E71">E37</f>
        <v>Magret de canard</v>
      </c>
      <c r="F64" s="225">
        <f>+'Magret de canard'!D30*C64</f>
        <v>52.14</v>
      </c>
      <c r="G64" s="225">
        <f>+'Magret de canard'!D31*C64</f>
        <v>205</v>
      </c>
      <c r="H64" s="226">
        <f aca="true" t="shared" si="6" ref="H64:H71">+F64/G64</f>
        <v>0.25434146341463415</v>
      </c>
      <c r="I64" s="225">
        <f aca="true" t="shared" si="7" ref="I64:I71">+G64-F64</f>
        <v>152.86</v>
      </c>
      <c r="J64" s="225"/>
      <c r="K64" s="228"/>
      <c r="L64" s="376"/>
      <c r="M64" s="435" t="s">
        <v>166</v>
      </c>
      <c r="N64" s="223">
        <f>F73</f>
        <v>374.4145</v>
      </c>
    </row>
    <row r="65" spans="2:14" ht="12.75">
      <c r="B65" s="218"/>
      <c r="C65" s="413">
        <v>10</v>
      </c>
      <c r="D65" s="384" t="s">
        <v>135</v>
      </c>
      <c r="E65" s="384" t="str">
        <f t="shared" si="5"/>
        <v>Escalope de veau</v>
      </c>
      <c r="F65" s="225">
        <f>'Escalope de veau'!D30*C65</f>
        <v>51.63199999999999</v>
      </c>
      <c r="G65" s="225">
        <f>'Escalope de veau'!D31*C65</f>
        <v>195</v>
      </c>
      <c r="H65" s="226">
        <f t="shared" si="6"/>
        <v>0.2647794871794871</v>
      </c>
      <c r="I65" s="225">
        <f t="shared" si="7"/>
        <v>143.368</v>
      </c>
      <c r="J65" s="225"/>
      <c r="K65" s="228"/>
      <c r="L65" s="376"/>
      <c r="M65" s="435" t="s">
        <v>165</v>
      </c>
      <c r="N65" s="223">
        <f>G73</f>
        <v>1634</v>
      </c>
    </row>
    <row r="66" spans="2:14" ht="12.75">
      <c r="B66" s="218"/>
      <c r="C66" s="413">
        <v>10</v>
      </c>
      <c r="D66" s="383" t="s">
        <v>136</v>
      </c>
      <c r="E66" s="383" t="str">
        <f t="shared" si="5"/>
        <v>Darne de saumon</v>
      </c>
      <c r="F66" s="225">
        <f>'Darne de saumon'!D30*C66</f>
        <v>48.24999999999999</v>
      </c>
      <c r="G66" s="225">
        <f>'Darne de saumon'!D31*C66</f>
        <v>195</v>
      </c>
      <c r="H66" s="226">
        <f t="shared" si="6"/>
        <v>0.2474358974358974</v>
      </c>
      <c r="I66" s="225">
        <f t="shared" si="7"/>
        <v>146.75</v>
      </c>
      <c r="J66" s="225"/>
      <c r="K66" s="228"/>
      <c r="L66" s="376"/>
      <c r="M66" s="435" t="s">
        <v>181</v>
      </c>
      <c r="N66" s="436">
        <f>H73</f>
        <v>0.22913984088127293</v>
      </c>
    </row>
    <row r="67" spans="2:14" ht="12.75">
      <c r="B67" s="218"/>
      <c r="C67" s="413">
        <v>10</v>
      </c>
      <c r="D67" s="383" t="s">
        <v>137</v>
      </c>
      <c r="E67" s="383" t="str">
        <f t="shared" si="5"/>
        <v>Escalope de cabillaud</v>
      </c>
      <c r="F67" s="225">
        <f>'Escalope de cabillaud'!D30*C67</f>
        <v>26.675</v>
      </c>
      <c r="G67" s="225">
        <f>'Escalope de cabillaud'!D31*C67</f>
        <v>165</v>
      </c>
      <c r="H67" s="226">
        <f t="shared" si="6"/>
        <v>0.16166666666666668</v>
      </c>
      <c r="I67" s="225">
        <f t="shared" si="7"/>
        <v>138.325</v>
      </c>
      <c r="J67" s="225"/>
      <c r="K67" s="228"/>
      <c r="L67" s="376"/>
      <c r="M67" s="435" t="s">
        <v>167</v>
      </c>
      <c r="N67" s="223">
        <f>I73</f>
        <v>1259.5855</v>
      </c>
    </row>
    <row r="68" spans="2:14" ht="13.5" thickBot="1">
      <c r="B68" s="218"/>
      <c r="C68" s="413">
        <v>15</v>
      </c>
      <c r="D68" s="385" t="s">
        <v>138</v>
      </c>
      <c r="E68" s="385" t="str">
        <f t="shared" si="5"/>
        <v>Côtelettes d’agneau</v>
      </c>
      <c r="F68" s="386">
        <f>'côtelettes d''agneau'!D30*C68</f>
        <v>45.903</v>
      </c>
      <c r="G68" s="386">
        <f>'côtelettes d''agneau'!D31*C68</f>
        <v>262.5</v>
      </c>
      <c r="H68" s="387">
        <f t="shared" si="6"/>
        <v>0.17486857142857143</v>
      </c>
      <c r="I68" s="386">
        <f t="shared" si="7"/>
        <v>216.597</v>
      </c>
      <c r="J68" s="225"/>
      <c r="K68" s="228"/>
      <c r="L68" s="376"/>
      <c r="M68" s="235"/>
      <c r="N68" s="237"/>
    </row>
    <row r="69" spans="2:12" ht="13.5" thickTop="1">
      <c r="B69" s="218"/>
      <c r="C69" s="413">
        <v>12</v>
      </c>
      <c r="D69" s="384" t="s">
        <v>139</v>
      </c>
      <c r="E69" s="384" t="str">
        <f t="shared" si="5"/>
        <v>Contre-filet grillé</v>
      </c>
      <c r="F69" s="225">
        <f>'Contrefilet grillé'!D30*C69</f>
        <v>48.264</v>
      </c>
      <c r="G69" s="225">
        <f>'Contrefilet grillé'!D31*C69</f>
        <v>222</v>
      </c>
      <c r="H69" s="226">
        <f t="shared" si="6"/>
        <v>0.21740540540540543</v>
      </c>
      <c r="I69" s="225">
        <f t="shared" si="7"/>
        <v>173.736</v>
      </c>
      <c r="J69" s="225"/>
      <c r="K69" s="228"/>
      <c r="L69" s="376"/>
    </row>
    <row r="70" spans="2:14" ht="12.75">
      <c r="B70" s="218"/>
      <c r="C70" s="413">
        <v>10</v>
      </c>
      <c r="D70" s="384" t="s">
        <v>140</v>
      </c>
      <c r="E70" s="384" t="str">
        <f t="shared" si="5"/>
        <v>Bavette à l’échalote</v>
      </c>
      <c r="F70" s="225">
        <f>'Bavette à l''échalote'!D30*C70</f>
        <v>41.497</v>
      </c>
      <c r="G70" s="225">
        <f>'Bavette à l''échalote'!D31*C70</f>
        <v>175</v>
      </c>
      <c r="H70" s="226">
        <f t="shared" si="6"/>
        <v>0.23712571428571427</v>
      </c>
      <c r="I70" s="225">
        <f t="shared" si="7"/>
        <v>133.503</v>
      </c>
      <c r="J70" s="225"/>
      <c r="K70" s="228"/>
      <c r="L70" s="376"/>
      <c r="N70" s="120"/>
    </row>
    <row r="71" spans="2:14" ht="13.5" thickBot="1">
      <c r="B71" s="218"/>
      <c r="C71" s="414">
        <v>13</v>
      </c>
      <c r="D71" s="384" t="s">
        <v>141</v>
      </c>
      <c r="E71" s="384" t="str">
        <f t="shared" si="5"/>
        <v>Gigolette d’agneau</v>
      </c>
      <c r="F71" s="225">
        <f>'Gigolette d''agneau'!D30*C71</f>
        <v>60.05349999999999</v>
      </c>
      <c r="G71" s="225">
        <f>'Gigolette d''agneau'!D31*C71</f>
        <v>214.5</v>
      </c>
      <c r="H71" s="226">
        <f t="shared" si="6"/>
        <v>0.2799696969696969</v>
      </c>
      <c r="I71" s="225">
        <f t="shared" si="7"/>
        <v>154.44650000000001</v>
      </c>
      <c r="J71" s="225"/>
      <c r="K71" s="228"/>
      <c r="L71" s="376"/>
      <c r="N71" s="120"/>
    </row>
    <row r="72" spans="2:14" ht="13.5" thickTop="1">
      <c r="B72" s="218"/>
      <c r="C72" s="380"/>
      <c r="D72" s="227"/>
      <c r="E72" s="227"/>
      <c r="F72" s="225"/>
      <c r="G72" s="225"/>
      <c r="H72" s="226"/>
      <c r="I72" s="225"/>
      <c r="J72" s="225"/>
      <c r="K72" s="228"/>
      <c r="L72" s="376"/>
      <c r="N72" s="120"/>
    </row>
    <row r="73" spans="2:14" ht="15.75">
      <c r="B73" s="388" t="s">
        <v>164</v>
      </c>
      <c r="C73" s="389">
        <f>+SUM(C64:C71)</f>
        <v>90</v>
      </c>
      <c r="D73" s="227"/>
      <c r="E73" s="219" t="str">
        <f>E46</f>
        <v>CmO — PmO — Coût en % — Marge brute</v>
      </c>
      <c r="F73" s="390">
        <f>+SUM(F64:F71)</f>
        <v>374.4145</v>
      </c>
      <c r="G73" s="390">
        <f>+SUM(G64:G71)</f>
        <v>1634</v>
      </c>
      <c r="H73" s="391">
        <f>F73/G73</f>
        <v>0.22913984088127293</v>
      </c>
      <c r="I73" s="392">
        <f>+SUM(I64:I71)</f>
        <v>1259.5855</v>
      </c>
      <c r="J73" s="392"/>
      <c r="K73" s="228"/>
      <c r="L73" s="376"/>
      <c r="N73" s="120"/>
    </row>
    <row r="74" spans="2:14" ht="12.75">
      <c r="B74" s="218"/>
      <c r="C74" s="227"/>
      <c r="D74" s="227"/>
      <c r="E74" s="227"/>
      <c r="F74" s="227"/>
      <c r="G74" s="225"/>
      <c r="H74" s="227"/>
      <c r="I74" s="227"/>
      <c r="J74" s="227"/>
      <c r="K74" s="228"/>
      <c r="L74" s="376"/>
      <c r="N74" s="120"/>
    </row>
    <row r="75" spans="2:14" ht="12.75">
      <c r="B75" s="218"/>
      <c r="C75" s="227"/>
      <c r="D75" s="227"/>
      <c r="E75" s="227"/>
      <c r="F75" s="225"/>
      <c r="G75" s="225"/>
      <c r="H75" s="226"/>
      <c r="I75" s="227"/>
      <c r="J75" s="227"/>
      <c r="K75" s="228"/>
      <c r="L75" s="376"/>
      <c r="N75" s="120"/>
    </row>
    <row r="76" spans="2:14" ht="16.5" thickBot="1">
      <c r="B76" s="218"/>
      <c r="C76" s="227"/>
      <c r="D76" s="227"/>
      <c r="E76" s="219"/>
      <c r="F76" s="392"/>
      <c r="G76" s="392"/>
      <c r="H76" s="391"/>
      <c r="I76" s="392"/>
      <c r="J76" s="392"/>
      <c r="K76" s="228"/>
      <c r="L76" s="376"/>
      <c r="M76" s="122" t="s">
        <v>14</v>
      </c>
      <c r="N76" s="124" t="s">
        <v>14</v>
      </c>
    </row>
    <row r="77" spans="2:14" ht="18" thickBot="1" thickTop="1">
      <c r="B77" s="218"/>
      <c r="C77" s="227"/>
      <c r="D77" s="213"/>
      <c r="E77" s="214"/>
      <c r="F77" s="215"/>
      <c r="G77" s="215"/>
      <c r="H77" s="216"/>
      <c r="I77" s="215"/>
      <c r="J77" s="217"/>
      <c r="K77" s="228"/>
      <c r="L77" s="375"/>
      <c r="M77" s="213"/>
      <c r="N77" s="379"/>
    </row>
    <row r="78" spans="2:14" ht="15" thickBot="1" thickTop="1">
      <c r="B78" s="218"/>
      <c r="C78" s="227"/>
      <c r="D78" s="218"/>
      <c r="E78" s="219"/>
      <c r="F78" s="220" t="s">
        <v>160</v>
      </c>
      <c r="G78" s="220" t="s">
        <v>161</v>
      </c>
      <c r="H78" s="221" t="s">
        <v>162</v>
      </c>
      <c r="I78" s="222" t="s">
        <v>163</v>
      </c>
      <c r="J78" s="223"/>
      <c r="K78" s="228"/>
      <c r="L78" s="375"/>
      <c r="M78" s="435" t="s">
        <v>168</v>
      </c>
      <c r="N78" s="223">
        <f>+F80</f>
        <v>4.160161111111111</v>
      </c>
    </row>
    <row r="79" spans="2:14" ht="18.75" thickTop="1">
      <c r="B79" s="218"/>
      <c r="C79" s="227"/>
      <c r="D79" s="218"/>
      <c r="E79" s="224" t="s">
        <v>130</v>
      </c>
      <c r="F79" s="225"/>
      <c r="G79" s="225"/>
      <c r="H79" s="226"/>
      <c r="I79" s="227"/>
      <c r="J79" s="228"/>
      <c r="K79" s="228"/>
      <c r="L79" s="375"/>
      <c r="M79" s="435" t="s">
        <v>169</v>
      </c>
      <c r="N79" s="223">
        <f>+G80</f>
        <v>18.155555555555555</v>
      </c>
    </row>
    <row r="80" spans="2:14" ht="18.75">
      <c r="B80" s="218"/>
      <c r="C80" s="227"/>
      <c r="D80" s="218"/>
      <c r="E80" s="219" t="s">
        <v>176</v>
      </c>
      <c r="F80" s="229">
        <f>+F73/C73</f>
        <v>4.160161111111111</v>
      </c>
      <c r="G80" s="229">
        <f>+G73/C73</f>
        <v>18.155555555555555</v>
      </c>
      <c r="H80" s="393">
        <f>F80/G80</f>
        <v>0.22913984088127295</v>
      </c>
      <c r="I80" s="392">
        <f>G80-F80</f>
        <v>13.995394444444443</v>
      </c>
      <c r="J80" s="230"/>
      <c r="K80" s="228"/>
      <c r="L80" s="375"/>
      <c r="M80" s="435" t="s">
        <v>182</v>
      </c>
      <c r="N80" s="436">
        <f>+H80</f>
        <v>0.22913984088127295</v>
      </c>
    </row>
    <row r="81" spans="2:14" ht="15.75">
      <c r="B81" s="218"/>
      <c r="C81" s="227"/>
      <c r="D81" s="218"/>
      <c r="E81" s="227"/>
      <c r="F81" s="231"/>
      <c r="G81" s="231"/>
      <c r="H81" s="232"/>
      <c r="I81" s="233"/>
      <c r="J81" s="234"/>
      <c r="K81" s="228"/>
      <c r="L81" s="375"/>
      <c r="M81" s="435" t="s">
        <v>170</v>
      </c>
      <c r="N81" s="223">
        <f>+I80</f>
        <v>13.995394444444443</v>
      </c>
    </row>
    <row r="82" spans="2:14" ht="13.5" thickBot="1">
      <c r="B82" s="218"/>
      <c r="C82" s="227"/>
      <c r="D82" s="235"/>
      <c r="E82" s="236"/>
      <c r="F82" s="236"/>
      <c r="G82" s="236"/>
      <c r="H82" s="236"/>
      <c r="I82" s="236"/>
      <c r="J82" s="237"/>
      <c r="K82" s="228"/>
      <c r="L82" s="375"/>
      <c r="M82" s="437" t="s">
        <v>173</v>
      </c>
      <c r="N82" s="438">
        <f>+G80/G52</f>
        <v>1</v>
      </c>
    </row>
    <row r="83" spans="2:14" ht="15" thickBot="1" thickTop="1">
      <c r="B83" s="235"/>
      <c r="C83" s="236"/>
      <c r="D83" s="236"/>
      <c r="E83" s="236"/>
      <c r="F83" s="236"/>
      <c r="G83" s="236" t="s">
        <v>14</v>
      </c>
      <c r="H83" s="236"/>
      <c r="I83" s="236"/>
      <c r="J83" s="236"/>
      <c r="K83" s="237"/>
      <c r="L83" s="376"/>
      <c r="M83" s="439" t="s">
        <v>14</v>
      </c>
      <c r="N83" s="440" t="s">
        <v>14</v>
      </c>
    </row>
    <row r="84" ht="15" thickBot="1" thickTop="1">
      <c r="L84" s="376"/>
    </row>
    <row r="85" spans="2:12" ht="13.5" thickTop="1">
      <c r="B85" s="329"/>
      <c r="C85" s="330"/>
      <c r="D85" s="330"/>
      <c r="E85" s="330"/>
      <c r="F85" s="330"/>
      <c r="G85" s="330"/>
      <c r="H85" s="330"/>
      <c r="I85" s="330"/>
      <c r="J85" s="330"/>
      <c r="K85" s="331"/>
      <c r="L85" s="376"/>
    </row>
    <row r="86" spans="2:12" ht="19.5">
      <c r="B86" s="332"/>
      <c r="C86" s="333"/>
      <c r="D86" s="333"/>
      <c r="E86" s="420" t="s">
        <v>185</v>
      </c>
      <c r="F86" s="421" t="s">
        <v>186</v>
      </c>
      <c r="G86" s="333"/>
      <c r="H86" s="333"/>
      <c r="I86" s="333"/>
      <c r="J86" s="333"/>
      <c r="K86" s="334"/>
      <c r="L86" s="376"/>
    </row>
    <row r="87" spans="2:12" ht="12.75">
      <c r="B87" s="332"/>
      <c r="C87" s="333"/>
      <c r="D87" s="333"/>
      <c r="E87" s="333"/>
      <c r="F87" s="333"/>
      <c r="G87" s="333" t="s">
        <v>14</v>
      </c>
      <c r="H87" s="333"/>
      <c r="I87" s="333"/>
      <c r="J87" s="333"/>
      <c r="K87" s="334"/>
      <c r="L87" s="376"/>
    </row>
    <row r="88" spans="2:12" ht="13.5">
      <c r="B88" s="332"/>
      <c r="C88" s="333"/>
      <c r="D88" s="335" t="s">
        <v>187</v>
      </c>
      <c r="E88" s="335" t="s">
        <v>188</v>
      </c>
      <c r="F88" s="336">
        <f>G25</f>
        <v>18.25</v>
      </c>
      <c r="G88" s="335"/>
      <c r="H88" s="333"/>
      <c r="I88" s="333"/>
      <c r="J88" s="333"/>
      <c r="K88" s="334"/>
      <c r="L88" s="376"/>
    </row>
    <row r="89" spans="2:12" ht="13.5">
      <c r="B89" s="332"/>
      <c r="C89" s="333"/>
      <c r="D89" s="335" t="s">
        <v>189</v>
      </c>
      <c r="E89" s="335" t="s">
        <v>190</v>
      </c>
      <c r="F89" s="335">
        <v>1</v>
      </c>
      <c r="G89" s="335" t="s">
        <v>152</v>
      </c>
      <c r="H89" s="333"/>
      <c r="I89" s="333"/>
      <c r="J89" s="333"/>
      <c r="K89" s="334"/>
      <c r="L89" s="376"/>
    </row>
    <row r="90" spans="2:12" ht="13.5">
      <c r="B90" s="332"/>
      <c r="C90" s="333"/>
      <c r="D90" s="335" t="s">
        <v>191</v>
      </c>
      <c r="E90" s="335" t="s">
        <v>192</v>
      </c>
      <c r="F90" s="336">
        <f>+F88*F89</f>
        <v>18.25</v>
      </c>
      <c r="G90" s="335"/>
      <c r="H90" s="333"/>
      <c r="I90" s="333"/>
      <c r="J90" s="333"/>
      <c r="K90" s="334"/>
      <c r="L90" s="376"/>
    </row>
    <row r="91" spans="2:12" ht="13.5">
      <c r="B91" s="332"/>
      <c r="C91" s="333"/>
      <c r="D91" s="335" t="s">
        <v>193</v>
      </c>
      <c r="E91" s="335" t="s">
        <v>194</v>
      </c>
      <c r="F91" s="336">
        <f>F25</f>
        <v>4.215137499999999</v>
      </c>
      <c r="G91" s="335"/>
      <c r="H91" s="333"/>
      <c r="I91" s="333"/>
      <c r="J91" s="333"/>
      <c r="K91" s="334"/>
      <c r="L91" s="376"/>
    </row>
    <row r="92" spans="2:12" ht="13.5">
      <c r="B92" s="332"/>
      <c r="C92" s="333"/>
      <c r="D92" s="335" t="s">
        <v>195</v>
      </c>
      <c r="E92" s="335" t="s">
        <v>196</v>
      </c>
      <c r="F92" s="337">
        <f>H25</f>
        <v>0.23096643835616434</v>
      </c>
      <c r="G92" s="335"/>
      <c r="H92" s="333"/>
      <c r="I92" s="333"/>
      <c r="J92" s="333"/>
      <c r="K92" s="334"/>
      <c r="L92" s="376"/>
    </row>
    <row r="93" spans="2:12" ht="13.5">
      <c r="B93" s="332"/>
      <c r="C93" s="333"/>
      <c r="D93" s="335" t="s">
        <v>197</v>
      </c>
      <c r="E93" s="335" t="s">
        <v>198</v>
      </c>
      <c r="F93" s="336">
        <f>I25</f>
        <v>14.034862500000001</v>
      </c>
      <c r="G93" s="335"/>
      <c r="H93" s="333"/>
      <c r="I93" s="333"/>
      <c r="J93" s="333"/>
      <c r="K93" s="334"/>
      <c r="L93" s="376"/>
    </row>
    <row r="94" spans="2:12" ht="13.5">
      <c r="B94" s="332"/>
      <c r="C94" s="333"/>
      <c r="D94" s="335" t="s">
        <v>199</v>
      </c>
      <c r="E94" s="335" t="s">
        <v>200</v>
      </c>
      <c r="F94" s="336">
        <f>+F93*F89</f>
        <v>14.034862500000001</v>
      </c>
      <c r="G94" s="335"/>
      <c r="H94" s="333"/>
      <c r="I94" s="333"/>
      <c r="J94" s="333"/>
      <c r="K94" s="334"/>
      <c r="L94" s="376"/>
    </row>
    <row r="95" spans="2:12" ht="13.5">
      <c r="B95" s="332"/>
      <c r="C95" s="333"/>
      <c r="D95" s="335" t="s">
        <v>201</v>
      </c>
      <c r="E95" s="335" t="s">
        <v>202</v>
      </c>
      <c r="F95" s="336">
        <f>G46</f>
        <v>1634</v>
      </c>
      <c r="G95" s="335"/>
      <c r="H95" s="333"/>
      <c r="I95" s="333"/>
      <c r="J95" s="333"/>
      <c r="K95" s="334"/>
      <c r="L95" s="376"/>
    </row>
    <row r="96" spans="2:12" ht="13.5">
      <c r="B96" s="332"/>
      <c r="C96" s="333"/>
      <c r="D96" s="335" t="s">
        <v>203</v>
      </c>
      <c r="E96" s="335" t="s">
        <v>204</v>
      </c>
      <c r="F96" s="335">
        <f>C46</f>
        <v>90</v>
      </c>
      <c r="G96" s="335"/>
      <c r="H96" s="333"/>
      <c r="I96" s="333"/>
      <c r="J96" s="333"/>
      <c r="K96" s="334"/>
      <c r="L96" s="376"/>
    </row>
    <row r="97" spans="2:12" ht="28.5" customHeight="1">
      <c r="B97" s="332"/>
      <c r="C97" s="333"/>
      <c r="D97" s="335" t="s">
        <v>205</v>
      </c>
      <c r="E97" s="338" t="s">
        <v>206</v>
      </c>
      <c r="F97" s="335">
        <f>F96/F89</f>
        <v>90</v>
      </c>
      <c r="G97" s="335"/>
      <c r="H97" s="333"/>
      <c r="I97" s="333"/>
      <c r="J97" s="333"/>
      <c r="K97" s="334"/>
      <c r="L97" s="376"/>
    </row>
    <row r="98" spans="2:12" ht="13.5">
      <c r="B98" s="332"/>
      <c r="C98" s="333"/>
      <c r="D98" s="335" t="s">
        <v>207</v>
      </c>
      <c r="E98" s="335" t="s">
        <v>208</v>
      </c>
      <c r="F98" s="335">
        <f>F97/F96</f>
        <v>1</v>
      </c>
      <c r="G98" s="335" t="str">
        <f>G89</f>
        <v>unité</v>
      </c>
      <c r="H98" s="333"/>
      <c r="I98" s="333"/>
      <c r="J98" s="333"/>
      <c r="K98" s="334"/>
      <c r="L98" s="376"/>
    </row>
    <row r="99" spans="2:12" ht="13.5">
      <c r="B99" s="332"/>
      <c r="C99" s="333"/>
      <c r="D99" s="335" t="s">
        <v>209</v>
      </c>
      <c r="E99" s="335" t="s">
        <v>210</v>
      </c>
      <c r="F99" s="336">
        <f>G52</f>
        <v>18.155555555555555</v>
      </c>
      <c r="G99" s="335"/>
      <c r="H99" s="333"/>
      <c r="I99" s="333"/>
      <c r="J99" s="333"/>
      <c r="K99" s="334"/>
      <c r="L99" s="376"/>
    </row>
    <row r="100" spans="2:12" ht="13.5">
      <c r="B100" s="332"/>
      <c r="C100" s="333"/>
      <c r="D100" s="335" t="s">
        <v>211</v>
      </c>
      <c r="E100" s="335" t="s">
        <v>212</v>
      </c>
      <c r="F100" s="336">
        <f>+F99*F98</f>
        <v>18.155555555555555</v>
      </c>
      <c r="G100" s="335"/>
      <c r="H100" s="333"/>
      <c r="I100" s="333"/>
      <c r="J100" s="333"/>
      <c r="K100" s="334"/>
      <c r="L100" s="376"/>
    </row>
    <row r="101" spans="2:11" ht="13.5">
      <c r="B101" s="332"/>
      <c r="C101" s="333"/>
      <c r="D101" s="335" t="s">
        <v>213</v>
      </c>
      <c r="E101" s="335" t="s">
        <v>214</v>
      </c>
      <c r="F101" s="336">
        <f>+F99*F98</f>
        <v>18.155555555555555</v>
      </c>
      <c r="G101" s="335"/>
      <c r="H101" s="333"/>
      <c r="I101" s="333"/>
      <c r="J101" s="333"/>
      <c r="K101" s="334"/>
    </row>
    <row r="102" spans="2:11" ht="13.5">
      <c r="B102" s="332"/>
      <c r="C102" s="333"/>
      <c r="D102" s="335" t="s">
        <v>215</v>
      </c>
      <c r="E102" s="335" t="s">
        <v>216</v>
      </c>
      <c r="F102" s="337">
        <f>+F99/F88</f>
        <v>0.9948249619482495</v>
      </c>
      <c r="G102" s="335"/>
      <c r="H102" s="333"/>
      <c r="I102" s="333"/>
      <c r="J102" s="333"/>
      <c r="K102" s="334"/>
    </row>
    <row r="103" spans="2:11" ht="13.5">
      <c r="B103" s="332"/>
      <c r="C103" s="333"/>
      <c r="D103" s="335" t="s">
        <v>217</v>
      </c>
      <c r="E103" s="335" t="s">
        <v>218</v>
      </c>
      <c r="F103" s="336">
        <f>+G46/G103</f>
        <v>27.233333333333334</v>
      </c>
      <c r="G103" s="339">
        <v>60</v>
      </c>
      <c r="H103" s="333" t="s">
        <v>234</v>
      </c>
      <c r="I103" s="333"/>
      <c r="J103" s="333"/>
      <c r="K103" s="334"/>
    </row>
    <row r="104" spans="2:11" ht="13.5">
      <c r="B104" s="332"/>
      <c r="C104" s="333"/>
      <c r="D104" s="335" t="s">
        <v>219</v>
      </c>
      <c r="E104" s="335" t="s">
        <v>220</v>
      </c>
      <c r="F104" s="335">
        <f>+F96/G103</f>
        <v>1.5</v>
      </c>
      <c r="G104" s="335" t="s">
        <v>221</v>
      </c>
      <c r="H104" s="333" t="s">
        <v>234</v>
      </c>
      <c r="I104" s="333"/>
      <c r="J104" s="333"/>
      <c r="K104" s="334"/>
    </row>
    <row r="105" spans="2:11" ht="13.5">
      <c r="B105" s="332"/>
      <c r="C105" s="333"/>
      <c r="D105" s="335" t="s">
        <v>222</v>
      </c>
      <c r="E105" s="335" t="s">
        <v>223</v>
      </c>
      <c r="F105" s="336">
        <f>F52</f>
        <v>4.160161111111111</v>
      </c>
      <c r="G105" s="335"/>
      <c r="H105" s="333"/>
      <c r="I105" s="333"/>
      <c r="J105" s="333"/>
      <c r="K105" s="334"/>
    </row>
    <row r="106" spans="2:11" ht="13.5">
      <c r="B106" s="332"/>
      <c r="C106" s="333"/>
      <c r="D106" s="335" t="s">
        <v>224</v>
      </c>
      <c r="E106" s="335" t="s">
        <v>225</v>
      </c>
      <c r="F106" s="340">
        <f>H52</f>
        <v>0.22913984088127295</v>
      </c>
      <c r="G106" s="335"/>
      <c r="H106" s="333"/>
      <c r="I106" s="333"/>
      <c r="J106" s="333"/>
      <c r="K106" s="334"/>
    </row>
    <row r="107" spans="2:11" ht="13.5">
      <c r="B107" s="332"/>
      <c r="C107" s="333"/>
      <c r="D107" s="335" t="s">
        <v>226</v>
      </c>
      <c r="E107" s="335" t="s">
        <v>227</v>
      </c>
      <c r="F107" s="336">
        <f>I52</f>
        <v>13.995394444444443</v>
      </c>
      <c r="G107" s="335"/>
      <c r="H107" s="333"/>
      <c r="I107" s="333"/>
      <c r="J107" s="333"/>
      <c r="K107" s="334"/>
    </row>
    <row r="108" spans="2:11" ht="13.5">
      <c r="B108" s="332"/>
      <c r="C108" s="333"/>
      <c r="D108" s="335" t="s">
        <v>228</v>
      </c>
      <c r="E108" s="335" t="s">
        <v>229</v>
      </c>
      <c r="F108" s="336">
        <f>+F107*F98</f>
        <v>13.995394444444443</v>
      </c>
      <c r="G108" s="335"/>
      <c r="H108" s="333"/>
      <c r="I108" s="333"/>
      <c r="J108" s="333"/>
      <c r="K108" s="334"/>
    </row>
    <row r="109" spans="2:11" ht="15" thickBot="1">
      <c r="B109" s="332"/>
      <c r="C109" s="333"/>
      <c r="D109" s="335"/>
      <c r="E109" s="335"/>
      <c r="F109" s="336"/>
      <c r="G109" s="335"/>
      <c r="H109" s="333"/>
      <c r="I109" s="333"/>
      <c r="J109" s="333"/>
      <c r="K109" s="334"/>
    </row>
    <row r="110" spans="2:11" ht="48" customHeight="1" thickBot="1" thickTop="1">
      <c r="B110" s="332"/>
      <c r="C110" s="333"/>
      <c r="D110" s="415" t="s">
        <v>241</v>
      </c>
      <c r="E110" s="416"/>
      <c r="F110" s="416"/>
      <c r="G110" s="417"/>
      <c r="H110" s="333"/>
      <c r="I110" s="333"/>
      <c r="J110" s="333"/>
      <c r="K110" s="334"/>
    </row>
    <row r="111" spans="2:11" ht="12.75" customHeight="1" thickTop="1">
      <c r="B111" s="332"/>
      <c r="C111" s="333"/>
      <c r="D111" s="394" t="s">
        <v>230</v>
      </c>
      <c r="E111" s="418" t="s">
        <v>242</v>
      </c>
      <c r="F111" s="395"/>
      <c r="G111" s="396"/>
      <c r="H111" s="333"/>
      <c r="I111" s="333"/>
      <c r="J111" s="333"/>
      <c r="K111" s="334"/>
    </row>
    <row r="112" spans="2:11" ht="49.5" customHeight="1" thickBot="1">
      <c r="B112" s="332"/>
      <c r="C112" s="333"/>
      <c r="D112" s="397"/>
      <c r="E112" s="401" t="s">
        <v>236</v>
      </c>
      <c r="F112" s="402"/>
      <c r="G112" s="403"/>
      <c r="H112" s="333"/>
      <c r="I112" s="333"/>
      <c r="J112" s="333"/>
      <c r="K112" s="334"/>
    </row>
    <row r="113" spans="2:11" ht="18" customHeight="1" thickTop="1">
      <c r="B113" s="332"/>
      <c r="C113" s="333"/>
      <c r="D113" s="394" t="s">
        <v>230</v>
      </c>
      <c r="E113" s="418" t="s">
        <v>243</v>
      </c>
      <c r="F113" s="395"/>
      <c r="G113" s="396"/>
      <c r="H113" s="333"/>
      <c r="I113" s="333"/>
      <c r="J113" s="333"/>
      <c r="K113" s="334"/>
    </row>
    <row r="114" spans="2:11" ht="51.75" customHeight="1" thickBot="1">
      <c r="B114" s="332"/>
      <c r="C114" s="333"/>
      <c r="D114" s="397"/>
      <c r="E114" s="401" t="s">
        <v>235</v>
      </c>
      <c r="F114" s="404"/>
      <c r="G114" s="405"/>
      <c r="H114" s="333"/>
      <c r="I114" s="333"/>
      <c r="J114" s="333"/>
      <c r="K114" s="334"/>
    </row>
    <row r="115" spans="2:11" ht="18.75" customHeight="1" thickTop="1">
      <c r="B115" s="332"/>
      <c r="C115" s="333"/>
      <c r="D115" s="394" t="s">
        <v>231</v>
      </c>
      <c r="E115" s="419" t="s">
        <v>237</v>
      </c>
      <c r="F115" s="398"/>
      <c r="G115" s="399"/>
      <c r="H115" s="333"/>
      <c r="I115" s="333"/>
      <c r="J115" s="333"/>
      <c r="K115" s="334"/>
    </row>
    <row r="116" spans="2:11" ht="57.75" customHeight="1" thickBot="1">
      <c r="B116" s="332"/>
      <c r="C116" s="333"/>
      <c r="D116" s="400"/>
      <c r="E116" s="406" t="s">
        <v>238</v>
      </c>
      <c r="F116" s="404"/>
      <c r="G116" s="405"/>
      <c r="H116" s="333"/>
      <c r="I116" s="333"/>
      <c r="J116" s="333"/>
      <c r="K116" s="334"/>
    </row>
    <row r="117" spans="2:11" ht="15" thickTop="1">
      <c r="B117" s="332"/>
      <c r="C117" s="333"/>
      <c r="D117" s="394" t="s">
        <v>232</v>
      </c>
      <c r="E117" s="418" t="s">
        <v>244</v>
      </c>
      <c r="F117" s="395"/>
      <c r="G117" s="396"/>
      <c r="H117" s="333"/>
      <c r="I117" s="333"/>
      <c r="J117" s="333"/>
      <c r="K117" s="334"/>
    </row>
    <row r="118" spans="2:11" ht="60.75" customHeight="1" thickBot="1">
      <c r="B118" s="332"/>
      <c r="C118" s="333"/>
      <c r="D118" s="397"/>
      <c r="E118" s="401" t="s">
        <v>239</v>
      </c>
      <c r="F118" s="404"/>
      <c r="G118" s="405"/>
      <c r="H118" s="333"/>
      <c r="I118" s="333"/>
      <c r="J118" s="333"/>
      <c r="K118" s="334"/>
    </row>
    <row r="119" spans="2:11" ht="15" thickTop="1">
      <c r="B119" s="332"/>
      <c r="C119" s="333"/>
      <c r="D119" s="394" t="s">
        <v>233</v>
      </c>
      <c r="E119" s="418" t="s">
        <v>245</v>
      </c>
      <c r="F119" s="395"/>
      <c r="G119" s="396"/>
      <c r="H119" s="333"/>
      <c r="I119" s="333"/>
      <c r="J119" s="333"/>
      <c r="K119" s="334"/>
    </row>
    <row r="120" spans="2:11" ht="31.5" customHeight="1" thickBot="1">
      <c r="B120" s="332"/>
      <c r="C120" s="333"/>
      <c r="D120" s="397"/>
      <c r="E120" s="401" t="s">
        <v>240</v>
      </c>
      <c r="F120" s="404"/>
      <c r="G120" s="405"/>
      <c r="H120" s="333"/>
      <c r="I120" s="333"/>
      <c r="J120" s="333"/>
      <c r="K120" s="334"/>
    </row>
    <row r="121" spans="2:11" ht="13.5" thickTop="1">
      <c r="B121" s="332"/>
      <c r="C121" s="333"/>
      <c r="D121" s="333"/>
      <c r="E121" s="333"/>
      <c r="F121" s="333"/>
      <c r="G121" s="333"/>
      <c r="H121" s="333"/>
      <c r="I121" s="333"/>
      <c r="J121" s="333"/>
      <c r="K121" s="334"/>
    </row>
    <row r="122" spans="2:11" ht="0.75" customHeight="1" thickBot="1">
      <c r="B122" s="341"/>
      <c r="C122" s="342"/>
      <c r="D122" s="342"/>
      <c r="E122" s="342"/>
      <c r="F122" s="342"/>
      <c r="G122" s="342"/>
      <c r="H122" s="342"/>
      <c r="I122" s="342"/>
      <c r="J122" s="342"/>
      <c r="K122" s="343"/>
    </row>
    <row r="123" ht="13.5" thickTop="1"/>
  </sheetData>
  <sheetProtection password="CF3F" sheet="1"/>
  <mergeCells count="20">
    <mergeCell ref="E114:G114"/>
    <mergeCell ref="E116:G116"/>
    <mergeCell ref="E118:G118"/>
    <mergeCell ref="E120:G120"/>
    <mergeCell ref="D110:G110"/>
    <mergeCell ref="F4:F6"/>
    <mergeCell ref="G4:G6"/>
    <mergeCell ref="H4:H6"/>
    <mergeCell ref="I4:I6"/>
    <mergeCell ref="E30:F30"/>
    <mergeCell ref="E112:G112"/>
    <mergeCell ref="F32:F34"/>
    <mergeCell ref="G32:G34"/>
    <mergeCell ref="H32:H34"/>
    <mergeCell ref="I32:I34"/>
    <mergeCell ref="E57:F57"/>
    <mergeCell ref="F59:F61"/>
    <mergeCell ref="G59:G61"/>
    <mergeCell ref="H59:H61"/>
    <mergeCell ref="I59:I61"/>
  </mergeCells>
  <printOptions/>
  <pageMargins left="0.787401575" right="0.787401575" top="0.984251969" bottom="0.984251969" header="0.5" footer="0.5"/>
  <pageSetup orientation="portrait"/>
  <ignoredErrors>
    <ignoredError sqref="H46 H73" formula="1"/>
  </ignoredErrors>
  <legacyDrawing r:id="rId2"/>
</worksheet>
</file>

<file path=xl/worksheets/sheet3.xml><?xml version="1.0" encoding="utf-8"?>
<worksheet xmlns="http://schemas.openxmlformats.org/spreadsheetml/2006/main" xmlns:r="http://schemas.openxmlformats.org/officeDocument/2006/relationships">
  <sheetPr>
    <tabColor rgb="FFFFFF00"/>
  </sheetPr>
  <dimension ref="B1:O94"/>
  <sheetViews>
    <sheetView zoomScale="110" zoomScaleNormal="110" zoomScalePageLayoutView="0" workbookViewId="0" topLeftCell="A1">
      <pane xSplit="2" ySplit="3" topLeftCell="E4" activePane="bottomRight" state="frozen"/>
      <selection pane="topLeft" activeCell="A1" sqref="A1"/>
      <selection pane="topRight" activeCell="B1" sqref="B1"/>
      <selection pane="bottomLeft" activeCell="A3" sqref="A3"/>
      <selection pane="bottomRight" activeCell="A1" sqref="A1"/>
    </sheetView>
  </sheetViews>
  <sheetFormatPr defaultColWidth="11.421875" defaultRowHeight="12.75"/>
  <cols>
    <col min="1" max="1" width="2.8515625" style="0" customWidth="1"/>
    <col min="2" max="2" width="39.7109375" style="0" customWidth="1"/>
    <col min="3" max="3" width="21.421875" style="0" customWidth="1"/>
    <col min="4" max="4" width="14.8515625" style="0" bestFit="1" customWidth="1"/>
    <col min="5" max="5" width="15.7109375" style="0" customWidth="1"/>
    <col min="6" max="6" width="11.140625" style="0" customWidth="1"/>
    <col min="7" max="7" width="15.7109375" style="0" customWidth="1"/>
    <col min="8" max="8" width="14.28125" style="0" customWidth="1"/>
    <col min="9" max="9" width="14.00390625" style="0" customWidth="1"/>
    <col min="10" max="10" width="6.8515625" style="0" customWidth="1"/>
    <col min="11" max="12" width="15.7109375" style="0" customWidth="1"/>
    <col min="13" max="13" width="8.421875" style="0" customWidth="1"/>
    <col min="14" max="14" width="1.28515625" style="0" customWidth="1"/>
  </cols>
  <sheetData>
    <row r="1" ht="13.5" thickBot="1">
      <c r="M1" s="1"/>
    </row>
    <row r="2" spans="2:15" ht="36" customHeight="1" thickBot="1" thickTop="1">
      <c r="B2" s="254" t="s">
        <v>0</v>
      </c>
      <c r="C2" s="255"/>
      <c r="D2" s="255"/>
      <c r="E2" s="255"/>
      <c r="F2" s="255"/>
      <c r="G2" s="255"/>
      <c r="H2" s="255"/>
      <c r="I2" s="255"/>
      <c r="J2" s="255"/>
      <c r="K2" s="255"/>
      <c r="L2" s="255"/>
      <c r="M2" s="256"/>
      <c r="O2" s="59"/>
    </row>
    <row r="3" spans="2:15" ht="27" customHeight="1" thickBot="1" thickTop="1">
      <c r="B3" s="2" t="s">
        <v>1</v>
      </c>
      <c r="C3" s="3" t="s">
        <v>2</v>
      </c>
      <c r="D3" s="3" t="s">
        <v>3</v>
      </c>
      <c r="E3" s="3" t="s">
        <v>4</v>
      </c>
      <c r="F3" s="3" t="s">
        <v>5</v>
      </c>
      <c r="G3" s="3" t="s">
        <v>6</v>
      </c>
      <c r="H3" s="3" t="s">
        <v>7</v>
      </c>
      <c r="I3" s="3" t="s">
        <v>8</v>
      </c>
      <c r="J3" s="3" t="s">
        <v>9</v>
      </c>
      <c r="K3" s="3" t="s">
        <v>10</v>
      </c>
      <c r="L3" s="60" t="s">
        <v>11</v>
      </c>
      <c r="M3" s="61" t="s">
        <v>12</v>
      </c>
      <c r="N3" s="62"/>
      <c r="O3" s="63" t="s">
        <v>40</v>
      </c>
    </row>
    <row r="4" ht="12" customHeight="1" thickBot="1" thickTop="1">
      <c r="M4" s="4"/>
    </row>
    <row r="5" spans="2:15" ht="18.75" thickTop="1">
      <c r="B5" s="5" t="s">
        <v>13</v>
      </c>
      <c r="C5" s="6" t="s">
        <v>14</v>
      </c>
      <c r="D5" s="6" t="s">
        <v>14</v>
      </c>
      <c r="E5" s="7" t="s">
        <v>14</v>
      </c>
      <c r="F5" s="8"/>
      <c r="G5" s="9" t="s">
        <v>14</v>
      </c>
      <c r="H5" s="10" t="s">
        <v>14</v>
      </c>
      <c r="I5" s="38" t="s">
        <v>14</v>
      </c>
      <c r="J5" s="11" t="s">
        <v>14</v>
      </c>
      <c r="K5" s="41" t="s">
        <v>14</v>
      </c>
      <c r="L5" s="12" t="s">
        <v>14</v>
      </c>
      <c r="M5" s="13" t="s">
        <v>14</v>
      </c>
      <c r="O5" s="114"/>
    </row>
    <row r="6" spans="2:15" ht="18">
      <c r="B6" s="46" t="s">
        <v>41</v>
      </c>
      <c r="C6" s="47" t="s">
        <v>48</v>
      </c>
      <c r="D6" s="47">
        <v>1</v>
      </c>
      <c r="E6" s="48" t="s">
        <v>86</v>
      </c>
      <c r="F6" s="49" t="s">
        <v>50</v>
      </c>
      <c r="G6" s="50">
        <v>1</v>
      </c>
      <c r="H6" s="51" t="s">
        <v>49</v>
      </c>
      <c r="I6" s="52">
        <v>13.91</v>
      </c>
      <c r="J6" s="53">
        <v>1</v>
      </c>
      <c r="K6" s="54">
        <f>+(I6/G6)*J6</f>
        <v>13.91</v>
      </c>
      <c r="L6" s="55">
        <f>+K6/1000</f>
        <v>0.01391</v>
      </c>
      <c r="M6" s="56" t="s">
        <v>50</v>
      </c>
      <c r="O6" s="113" t="s">
        <v>120</v>
      </c>
    </row>
    <row r="7" spans="2:15" ht="18">
      <c r="B7" s="46" t="s">
        <v>42</v>
      </c>
      <c r="C7" s="47" t="s">
        <v>56</v>
      </c>
      <c r="D7" s="47">
        <v>2</v>
      </c>
      <c r="E7" s="48" t="s">
        <v>79</v>
      </c>
      <c r="F7" s="49" t="s">
        <v>50</v>
      </c>
      <c r="G7" s="50">
        <v>1</v>
      </c>
      <c r="H7" s="51" t="s">
        <v>79</v>
      </c>
      <c r="I7" s="52">
        <v>1.63</v>
      </c>
      <c r="J7" s="53">
        <v>1</v>
      </c>
      <c r="K7" s="54"/>
      <c r="L7" s="55"/>
      <c r="M7" s="56">
        <f>+I7/G7</f>
        <v>1.63</v>
      </c>
      <c r="O7" s="115"/>
    </row>
    <row r="8" spans="2:15" ht="18">
      <c r="B8" s="46" t="s">
        <v>43</v>
      </c>
      <c r="C8" s="47" t="s">
        <v>56</v>
      </c>
      <c r="D8" s="47">
        <v>3</v>
      </c>
      <c r="E8" s="48" t="s">
        <v>86</v>
      </c>
      <c r="F8" s="49" t="s">
        <v>50</v>
      </c>
      <c r="G8" s="50">
        <v>1</v>
      </c>
      <c r="H8" s="51" t="s">
        <v>49</v>
      </c>
      <c r="I8" s="52">
        <v>12.25</v>
      </c>
      <c r="J8" s="53">
        <v>1</v>
      </c>
      <c r="K8" s="54">
        <f>+(I8/G8)*J8</f>
        <v>12.25</v>
      </c>
      <c r="L8" s="55">
        <f>+K8/1000</f>
        <v>0.01225</v>
      </c>
      <c r="M8" s="56"/>
      <c r="O8" s="115"/>
    </row>
    <row r="9" spans="2:15" ht="18">
      <c r="B9" s="46" t="s">
        <v>44</v>
      </c>
      <c r="C9" s="47" t="s">
        <v>56</v>
      </c>
      <c r="D9" s="47">
        <v>4</v>
      </c>
      <c r="E9" s="48" t="s">
        <v>79</v>
      </c>
      <c r="F9" s="49" t="s">
        <v>50</v>
      </c>
      <c r="G9" s="50">
        <v>1</v>
      </c>
      <c r="H9" s="51" t="s">
        <v>79</v>
      </c>
      <c r="I9" s="52">
        <v>1.5</v>
      </c>
      <c r="J9" s="53">
        <v>1</v>
      </c>
      <c r="K9" s="54"/>
      <c r="L9" s="55"/>
      <c r="M9" s="56">
        <f>+I9/G9</f>
        <v>1.5</v>
      </c>
      <c r="O9" s="115"/>
    </row>
    <row r="10" spans="2:15" ht="18">
      <c r="B10" s="46" t="s">
        <v>16</v>
      </c>
      <c r="C10" s="47"/>
      <c r="D10" s="47"/>
      <c r="E10" s="48"/>
      <c r="F10" s="49"/>
      <c r="G10" s="50"/>
      <c r="H10" s="51"/>
      <c r="I10" s="52"/>
      <c r="J10" s="53"/>
      <c r="K10" s="54"/>
      <c r="L10" s="55"/>
      <c r="M10" s="56"/>
      <c r="O10" s="115"/>
    </row>
    <row r="11" spans="2:15" ht="18">
      <c r="B11" s="46" t="s">
        <v>45</v>
      </c>
      <c r="C11" s="47" t="s">
        <v>56</v>
      </c>
      <c r="D11" s="47">
        <v>5</v>
      </c>
      <c r="E11" s="48" t="s">
        <v>83</v>
      </c>
      <c r="F11" s="49" t="s">
        <v>50</v>
      </c>
      <c r="G11" s="50">
        <v>1</v>
      </c>
      <c r="H11" s="51" t="s">
        <v>49</v>
      </c>
      <c r="I11" s="52">
        <v>16.25</v>
      </c>
      <c r="J11" s="53">
        <v>1</v>
      </c>
      <c r="K11" s="54">
        <f>+(I11/G11)*J11</f>
        <v>16.25</v>
      </c>
      <c r="L11" s="55">
        <f>+K11/1000</f>
        <v>0.01625</v>
      </c>
      <c r="M11" s="56" t="s">
        <v>50</v>
      </c>
      <c r="O11" s="115"/>
    </row>
    <row r="12" spans="2:15" ht="18">
      <c r="B12" s="46"/>
      <c r="C12" s="47"/>
      <c r="D12" s="47"/>
      <c r="E12" s="48"/>
      <c r="F12" s="49"/>
      <c r="G12" s="50"/>
      <c r="H12" s="51"/>
      <c r="I12" s="52"/>
      <c r="J12" s="53"/>
      <c r="K12" s="54"/>
      <c r="L12" s="55"/>
      <c r="M12" s="56"/>
      <c r="O12" s="115"/>
    </row>
    <row r="13" spans="2:15" ht="12" customHeight="1">
      <c r="B13" s="22" t="s">
        <v>14</v>
      </c>
      <c r="C13" s="17" t="s">
        <v>14</v>
      </c>
      <c r="D13" s="17" t="s">
        <v>14</v>
      </c>
      <c r="E13" s="16" t="s">
        <v>14</v>
      </c>
      <c r="F13" s="17"/>
      <c r="G13" s="18" t="s">
        <v>14</v>
      </c>
      <c r="H13" s="23" t="s">
        <v>14</v>
      </c>
      <c r="I13" s="39" t="s">
        <v>14</v>
      </c>
      <c r="J13" s="20" t="s">
        <v>14</v>
      </c>
      <c r="K13" s="42" t="s">
        <v>14</v>
      </c>
      <c r="L13" s="43" t="s">
        <v>14</v>
      </c>
      <c r="M13" s="44" t="s">
        <v>14</v>
      </c>
      <c r="O13" s="116"/>
    </row>
    <row r="14" spans="2:15" ht="18">
      <c r="B14" s="28" t="s">
        <v>17</v>
      </c>
      <c r="C14" s="17"/>
      <c r="D14" s="17"/>
      <c r="E14" s="16"/>
      <c r="F14" s="17"/>
      <c r="G14" s="18"/>
      <c r="H14" s="23"/>
      <c r="I14" s="39"/>
      <c r="J14" s="20"/>
      <c r="K14" s="42"/>
      <c r="L14" s="43"/>
      <c r="M14" s="44"/>
      <c r="O14" s="115"/>
    </row>
    <row r="15" spans="2:15" ht="18">
      <c r="B15" s="28" t="s">
        <v>47</v>
      </c>
      <c r="C15" s="17" t="s">
        <v>56</v>
      </c>
      <c r="D15" s="17">
        <v>6</v>
      </c>
      <c r="E15" s="16" t="s">
        <v>83</v>
      </c>
      <c r="F15" s="17" t="s">
        <v>50</v>
      </c>
      <c r="G15" s="18">
        <v>1</v>
      </c>
      <c r="H15" s="23" t="s">
        <v>49</v>
      </c>
      <c r="I15" s="39">
        <v>7.43</v>
      </c>
      <c r="J15" s="20">
        <v>1</v>
      </c>
      <c r="K15" s="54">
        <f aca="true" t="shared" si="0" ref="K15:K22">+(I15/G15)*J15</f>
        <v>7.43</v>
      </c>
      <c r="L15" s="55">
        <f aca="true" t="shared" si="1" ref="L15:L22">+K15/1000</f>
        <v>0.00743</v>
      </c>
      <c r="M15" s="44" t="s">
        <v>50</v>
      </c>
      <c r="O15" s="115"/>
    </row>
    <row r="16" spans="2:15" ht="18">
      <c r="B16" s="28" t="s">
        <v>51</v>
      </c>
      <c r="C16" s="17" t="s">
        <v>56</v>
      </c>
      <c r="D16" s="17">
        <v>7</v>
      </c>
      <c r="E16" s="16" t="s">
        <v>83</v>
      </c>
      <c r="F16" s="17" t="s">
        <v>50</v>
      </c>
      <c r="G16" s="18">
        <v>1</v>
      </c>
      <c r="H16" s="23" t="s">
        <v>49</v>
      </c>
      <c r="I16" s="39">
        <v>3.99</v>
      </c>
      <c r="J16" s="20">
        <v>1</v>
      </c>
      <c r="K16" s="54">
        <f t="shared" si="0"/>
        <v>3.99</v>
      </c>
      <c r="L16" s="55">
        <f t="shared" si="1"/>
        <v>0.0039900000000000005</v>
      </c>
      <c r="M16" s="44" t="s">
        <v>50</v>
      </c>
      <c r="O16" s="115"/>
    </row>
    <row r="17" spans="2:15" ht="18">
      <c r="B17" s="28" t="s">
        <v>52</v>
      </c>
      <c r="C17" s="17" t="s">
        <v>56</v>
      </c>
      <c r="D17" s="17">
        <v>8</v>
      </c>
      <c r="E17" s="16" t="s">
        <v>84</v>
      </c>
      <c r="F17" s="17" t="s">
        <v>50</v>
      </c>
      <c r="G17" s="18">
        <v>1</v>
      </c>
      <c r="H17" s="23" t="s">
        <v>15</v>
      </c>
      <c r="I17" s="39">
        <v>5.56</v>
      </c>
      <c r="J17" s="20">
        <v>1</v>
      </c>
      <c r="K17" s="54">
        <f t="shared" si="0"/>
        <v>5.56</v>
      </c>
      <c r="L17" s="55">
        <f t="shared" si="1"/>
        <v>0.00556</v>
      </c>
      <c r="M17" s="44" t="s">
        <v>50</v>
      </c>
      <c r="O17" s="115"/>
    </row>
    <row r="18" spans="2:15" ht="18">
      <c r="B18" s="28" t="s">
        <v>53</v>
      </c>
      <c r="C18" s="17" t="s">
        <v>56</v>
      </c>
      <c r="D18" s="17">
        <v>9</v>
      </c>
      <c r="E18" s="16" t="s">
        <v>83</v>
      </c>
      <c r="F18" s="17" t="s">
        <v>50</v>
      </c>
      <c r="G18" s="18">
        <v>1</v>
      </c>
      <c r="H18" s="23" t="s">
        <v>49</v>
      </c>
      <c r="I18" s="39">
        <v>5.35</v>
      </c>
      <c r="J18" s="20">
        <v>1</v>
      </c>
      <c r="K18" s="54">
        <f t="shared" si="0"/>
        <v>5.35</v>
      </c>
      <c r="L18" s="55">
        <f t="shared" si="1"/>
        <v>0.00535</v>
      </c>
      <c r="M18" s="44" t="s">
        <v>50</v>
      </c>
      <c r="O18" s="115"/>
    </row>
    <row r="19" spans="2:15" ht="18">
      <c r="B19" s="28" t="s">
        <v>54</v>
      </c>
      <c r="C19" s="17" t="s">
        <v>56</v>
      </c>
      <c r="D19" s="17">
        <v>10</v>
      </c>
      <c r="E19" s="16" t="s">
        <v>83</v>
      </c>
      <c r="F19" s="17" t="s">
        <v>50</v>
      </c>
      <c r="G19" s="18">
        <v>1</v>
      </c>
      <c r="H19" s="23" t="s">
        <v>49</v>
      </c>
      <c r="I19" s="39">
        <v>17.5</v>
      </c>
      <c r="J19" s="20">
        <v>1</v>
      </c>
      <c r="K19" s="54">
        <f t="shared" si="0"/>
        <v>17.5</v>
      </c>
      <c r="L19" s="55">
        <f t="shared" si="1"/>
        <v>0.0175</v>
      </c>
      <c r="M19" s="44" t="s">
        <v>50</v>
      </c>
      <c r="O19" s="115"/>
    </row>
    <row r="20" spans="2:15" ht="18">
      <c r="B20" s="28" t="s">
        <v>55</v>
      </c>
      <c r="C20" s="17" t="s">
        <v>56</v>
      </c>
      <c r="D20" s="17">
        <v>11</v>
      </c>
      <c r="E20" s="16" t="s">
        <v>84</v>
      </c>
      <c r="F20" s="17" t="s">
        <v>50</v>
      </c>
      <c r="G20" s="18">
        <v>1</v>
      </c>
      <c r="H20" s="23" t="s">
        <v>15</v>
      </c>
      <c r="I20" s="39">
        <v>4.75</v>
      </c>
      <c r="J20" s="20">
        <v>1</v>
      </c>
      <c r="K20" s="54">
        <f t="shared" si="0"/>
        <v>4.75</v>
      </c>
      <c r="L20" s="55">
        <f t="shared" si="1"/>
        <v>0.00475</v>
      </c>
      <c r="M20" s="44" t="s">
        <v>50</v>
      </c>
      <c r="O20" s="115"/>
    </row>
    <row r="21" spans="2:15" ht="18">
      <c r="B21" s="28" t="s">
        <v>57</v>
      </c>
      <c r="C21" s="17" t="s">
        <v>56</v>
      </c>
      <c r="D21" s="17">
        <v>12</v>
      </c>
      <c r="E21" s="16" t="s">
        <v>84</v>
      </c>
      <c r="F21" s="17" t="s">
        <v>50</v>
      </c>
      <c r="G21" s="18">
        <v>1</v>
      </c>
      <c r="H21" s="23" t="s">
        <v>15</v>
      </c>
      <c r="I21" s="39">
        <v>4.3</v>
      </c>
      <c r="J21" s="20">
        <v>1</v>
      </c>
      <c r="K21" s="54">
        <f t="shared" si="0"/>
        <v>4.3</v>
      </c>
      <c r="L21" s="55">
        <f t="shared" si="1"/>
        <v>0.0043</v>
      </c>
      <c r="M21" s="44" t="s">
        <v>50</v>
      </c>
      <c r="O21" s="115"/>
    </row>
    <row r="22" spans="2:15" ht="18">
      <c r="B22" s="28" t="s">
        <v>58</v>
      </c>
      <c r="C22" s="17" t="s">
        <v>56</v>
      </c>
      <c r="D22" s="17">
        <v>13</v>
      </c>
      <c r="E22" s="16" t="s">
        <v>83</v>
      </c>
      <c r="F22" s="17" t="s">
        <v>50</v>
      </c>
      <c r="G22" s="18">
        <v>1</v>
      </c>
      <c r="H22" s="23" t="s">
        <v>49</v>
      </c>
      <c r="I22" s="39">
        <v>8.35</v>
      </c>
      <c r="J22" s="20">
        <v>1</v>
      </c>
      <c r="K22" s="54">
        <f t="shared" si="0"/>
        <v>8.35</v>
      </c>
      <c r="L22" s="55">
        <f t="shared" si="1"/>
        <v>0.00835</v>
      </c>
      <c r="M22" s="44" t="s">
        <v>50</v>
      </c>
      <c r="O22" s="115"/>
    </row>
    <row r="23" spans="2:15" ht="18">
      <c r="B23" s="25" t="s">
        <v>18</v>
      </c>
      <c r="C23" s="17"/>
      <c r="D23" s="17"/>
      <c r="E23" s="16"/>
      <c r="F23" s="17"/>
      <c r="G23" s="18"/>
      <c r="H23" s="23"/>
      <c r="I23" s="39"/>
      <c r="J23" s="20"/>
      <c r="K23" s="42"/>
      <c r="L23" s="43"/>
      <c r="M23" s="44"/>
      <c r="O23" s="115"/>
    </row>
    <row r="24" spans="2:15" ht="12.75">
      <c r="B24" s="24" t="s">
        <v>14</v>
      </c>
      <c r="C24" s="17" t="s">
        <v>14</v>
      </c>
      <c r="D24" s="17" t="s">
        <v>14</v>
      </c>
      <c r="E24" s="16" t="s">
        <v>14</v>
      </c>
      <c r="F24" s="17" t="s">
        <v>14</v>
      </c>
      <c r="G24" s="18" t="s">
        <v>14</v>
      </c>
      <c r="H24" s="19" t="s">
        <v>14</v>
      </c>
      <c r="I24" s="39" t="s">
        <v>14</v>
      </c>
      <c r="J24" s="20" t="s">
        <v>14</v>
      </c>
      <c r="K24" s="42" t="s">
        <v>14</v>
      </c>
      <c r="L24" s="43" t="s">
        <v>14</v>
      </c>
      <c r="M24" s="44"/>
      <c r="O24" s="116"/>
    </row>
    <row r="25" spans="2:15" ht="18">
      <c r="B25" s="25" t="s">
        <v>19</v>
      </c>
      <c r="C25" s="17"/>
      <c r="D25" s="17"/>
      <c r="E25" s="16"/>
      <c r="F25" s="17"/>
      <c r="G25" s="18"/>
      <c r="H25" s="19"/>
      <c r="I25" s="39"/>
      <c r="J25" s="20"/>
      <c r="K25" s="42"/>
      <c r="L25" s="43"/>
      <c r="M25" s="44"/>
      <c r="O25" s="115"/>
    </row>
    <row r="26" spans="2:15" ht="18">
      <c r="B26" s="25" t="s">
        <v>59</v>
      </c>
      <c r="C26" s="17" t="s">
        <v>56</v>
      </c>
      <c r="D26" s="17">
        <v>14</v>
      </c>
      <c r="E26" s="16" t="s">
        <v>83</v>
      </c>
      <c r="F26" s="17" t="s">
        <v>50</v>
      </c>
      <c r="G26" s="18">
        <v>1</v>
      </c>
      <c r="H26" s="19" t="s">
        <v>49</v>
      </c>
      <c r="I26" s="39">
        <v>5.59</v>
      </c>
      <c r="J26" s="20">
        <v>1</v>
      </c>
      <c r="K26" s="54">
        <f>+(I26/G26)*J26</f>
        <v>5.59</v>
      </c>
      <c r="L26" s="55">
        <f>+K26/1000</f>
        <v>0.0055899999999999995</v>
      </c>
      <c r="M26" s="44" t="s">
        <v>50</v>
      </c>
      <c r="O26" s="115"/>
    </row>
    <row r="27" spans="2:15" ht="18">
      <c r="B27" s="25" t="s">
        <v>81</v>
      </c>
      <c r="C27" s="17" t="s">
        <v>56</v>
      </c>
      <c r="D27" s="17">
        <v>15</v>
      </c>
      <c r="E27" s="16" t="s">
        <v>83</v>
      </c>
      <c r="F27" s="17" t="s">
        <v>50</v>
      </c>
      <c r="G27" s="18">
        <v>1</v>
      </c>
      <c r="H27" s="23" t="s">
        <v>49</v>
      </c>
      <c r="I27" s="39">
        <v>5.62</v>
      </c>
      <c r="J27" s="20">
        <v>1</v>
      </c>
      <c r="K27" s="54">
        <f>+(I27/G27)*J27</f>
        <v>5.62</v>
      </c>
      <c r="L27" s="55">
        <f>+K27/1000</f>
        <v>0.00562</v>
      </c>
      <c r="M27" s="44" t="s">
        <v>50</v>
      </c>
      <c r="N27" s="21"/>
      <c r="O27" s="117"/>
    </row>
    <row r="28" spans="2:15" ht="18">
      <c r="B28" s="25" t="s">
        <v>20</v>
      </c>
      <c r="C28" s="29"/>
      <c r="D28" s="29"/>
      <c r="E28" s="16"/>
      <c r="F28" s="17"/>
      <c r="G28" s="18"/>
      <c r="H28" s="23"/>
      <c r="I28" s="39"/>
      <c r="J28" s="20"/>
      <c r="K28" s="42"/>
      <c r="L28" s="43"/>
      <c r="M28" s="44"/>
      <c r="O28" s="115"/>
    </row>
    <row r="29" spans="2:15" ht="18">
      <c r="B29" s="25" t="s">
        <v>60</v>
      </c>
      <c r="C29" s="17" t="s">
        <v>56</v>
      </c>
      <c r="D29" s="17">
        <v>16</v>
      </c>
      <c r="E29" s="16" t="s">
        <v>83</v>
      </c>
      <c r="F29" s="17" t="s">
        <v>50</v>
      </c>
      <c r="G29" s="18">
        <v>1</v>
      </c>
      <c r="H29" s="23" t="s">
        <v>49</v>
      </c>
      <c r="I29" s="39">
        <v>1.72</v>
      </c>
      <c r="J29" s="20">
        <v>1</v>
      </c>
      <c r="K29" s="54">
        <f>+(I29/G29)*J29</f>
        <v>1.72</v>
      </c>
      <c r="L29" s="55">
        <f>+K29/1000</f>
        <v>0.00172</v>
      </c>
      <c r="M29" s="44" t="s">
        <v>50</v>
      </c>
      <c r="O29" s="116"/>
    </row>
    <row r="30" spans="2:15" ht="18">
      <c r="B30" s="30" t="s">
        <v>21</v>
      </c>
      <c r="C30" s="27"/>
      <c r="D30" s="15"/>
      <c r="E30" s="16"/>
      <c r="F30" s="17"/>
      <c r="G30" s="18"/>
      <c r="H30" s="23"/>
      <c r="I30" s="39"/>
      <c r="J30" s="20"/>
      <c r="K30" s="42"/>
      <c r="L30" s="43"/>
      <c r="M30" s="44"/>
      <c r="O30" s="115"/>
    </row>
    <row r="31" spans="2:15" ht="18">
      <c r="B31" s="30" t="s">
        <v>61</v>
      </c>
      <c r="C31" s="27" t="s">
        <v>56</v>
      </c>
      <c r="D31" s="15">
        <v>17</v>
      </c>
      <c r="E31" s="16" t="s">
        <v>79</v>
      </c>
      <c r="F31" s="17" t="s">
        <v>50</v>
      </c>
      <c r="G31" s="18">
        <v>1</v>
      </c>
      <c r="H31" s="23" t="s">
        <v>79</v>
      </c>
      <c r="I31" s="39">
        <v>0.03</v>
      </c>
      <c r="J31" s="20">
        <v>1</v>
      </c>
      <c r="K31" s="42"/>
      <c r="L31" s="43"/>
      <c r="M31" s="44">
        <f>+I31/G31</f>
        <v>0.03</v>
      </c>
      <c r="O31" s="115"/>
    </row>
    <row r="32" spans="2:15" ht="18">
      <c r="B32" s="25" t="s">
        <v>62</v>
      </c>
      <c r="C32" s="27" t="s">
        <v>56</v>
      </c>
      <c r="D32" s="15">
        <v>18</v>
      </c>
      <c r="E32" s="16" t="s">
        <v>83</v>
      </c>
      <c r="F32" s="17" t="s">
        <v>50</v>
      </c>
      <c r="G32" s="18">
        <v>1</v>
      </c>
      <c r="H32" s="19" t="s">
        <v>49</v>
      </c>
      <c r="I32" s="39">
        <v>17.79</v>
      </c>
      <c r="J32" s="20">
        <v>1</v>
      </c>
      <c r="K32" s="54">
        <f>+(I32/G32)*J32</f>
        <v>17.79</v>
      </c>
      <c r="L32" s="55">
        <f>+K32/1000</f>
        <v>0.01779</v>
      </c>
      <c r="M32" s="44" t="s">
        <v>50</v>
      </c>
      <c r="O32" s="116"/>
    </row>
    <row r="33" spans="2:15" ht="18">
      <c r="B33" s="25" t="s">
        <v>63</v>
      </c>
      <c r="C33" s="27" t="s">
        <v>56</v>
      </c>
      <c r="D33" s="15">
        <v>19</v>
      </c>
      <c r="E33" s="16" t="s">
        <v>84</v>
      </c>
      <c r="F33" s="17" t="s">
        <v>50</v>
      </c>
      <c r="G33" s="18">
        <v>1</v>
      </c>
      <c r="H33" s="19" t="s">
        <v>15</v>
      </c>
      <c r="I33" s="39">
        <v>3.42</v>
      </c>
      <c r="J33" s="20">
        <v>1</v>
      </c>
      <c r="K33" s="54">
        <f>+(I33/G33)*J33</f>
        <v>3.42</v>
      </c>
      <c r="L33" s="55">
        <f>+K33/1000</f>
        <v>0.00342</v>
      </c>
      <c r="M33" s="44" t="s">
        <v>50</v>
      </c>
      <c r="O33" s="115"/>
    </row>
    <row r="34" spans="2:15" ht="18">
      <c r="B34" s="25" t="s">
        <v>64</v>
      </c>
      <c r="C34" s="27" t="s">
        <v>56</v>
      </c>
      <c r="D34" s="15">
        <v>20</v>
      </c>
      <c r="E34" s="16" t="s">
        <v>82</v>
      </c>
      <c r="F34" s="17" t="s">
        <v>50</v>
      </c>
      <c r="G34" s="18">
        <v>1.5</v>
      </c>
      <c r="H34" s="19" t="s">
        <v>49</v>
      </c>
      <c r="I34" s="39">
        <v>8.09</v>
      </c>
      <c r="J34" s="20">
        <v>1</v>
      </c>
      <c r="K34" s="54">
        <f>+(I34/G34)*J34</f>
        <v>5.3933333333333335</v>
      </c>
      <c r="L34" s="55">
        <f>+K34/1000</f>
        <v>0.005393333333333333</v>
      </c>
      <c r="M34" s="44" t="s">
        <v>50</v>
      </c>
      <c r="O34" s="115"/>
    </row>
    <row r="35" spans="2:15" ht="18">
      <c r="B35" s="30" t="s">
        <v>22</v>
      </c>
      <c r="C35" s="27"/>
      <c r="D35" s="17"/>
      <c r="E35" s="16"/>
      <c r="F35" s="17"/>
      <c r="G35" s="18"/>
      <c r="H35" s="23"/>
      <c r="I35" s="39" t="s">
        <v>14</v>
      </c>
      <c r="J35" s="20"/>
      <c r="K35" s="42"/>
      <c r="L35" s="43"/>
      <c r="M35" s="44"/>
      <c r="O35" s="115"/>
    </row>
    <row r="36" spans="2:15" ht="18">
      <c r="B36" s="25" t="s">
        <v>65</v>
      </c>
      <c r="C36" s="57" t="s">
        <v>56</v>
      </c>
      <c r="D36" s="58">
        <v>21</v>
      </c>
      <c r="E36" s="16" t="s">
        <v>83</v>
      </c>
      <c r="F36" s="17" t="s">
        <v>50</v>
      </c>
      <c r="G36" s="18">
        <v>1</v>
      </c>
      <c r="H36" s="19" t="s">
        <v>49</v>
      </c>
      <c r="I36" s="39">
        <v>2.46</v>
      </c>
      <c r="J36" s="20">
        <v>1</v>
      </c>
      <c r="K36" s="54">
        <f>+(I36/G36)*J36</f>
        <v>2.46</v>
      </c>
      <c r="L36" s="112">
        <f>+K36/1000</f>
        <v>0.00246</v>
      </c>
      <c r="M36" s="44" t="s">
        <v>50</v>
      </c>
      <c r="O36" s="116"/>
    </row>
    <row r="37" spans="2:15" ht="18">
      <c r="B37" s="25" t="s">
        <v>36</v>
      </c>
      <c r="C37" s="17"/>
      <c r="D37" s="17"/>
      <c r="E37" s="16"/>
      <c r="F37" s="17"/>
      <c r="G37" s="18"/>
      <c r="H37" s="19"/>
      <c r="I37" s="39"/>
      <c r="J37" s="20"/>
      <c r="K37" s="42"/>
      <c r="L37" s="43"/>
      <c r="M37" s="44"/>
      <c r="O37" s="115"/>
    </row>
    <row r="38" spans="2:15" ht="18">
      <c r="B38" s="25"/>
      <c r="C38" s="17"/>
      <c r="D38" s="17"/>
      <c r="E38" s="16"/>
      <c r="F38" s="17"/>
      <c r="G38" s="18"/>
      <c r="H38" s="19"/>
      <c r="I38" s="39"/>
      <c r="J38" s="20"/>
      <c r="K38" s="42"/>
      <c r="L38" s="43"/>
      <c r="M38" s="44"/>
      <c r="O38" s="115"/>
    </row>
    <row r="39" spans="2:15" ht="18">
      <c r="B39" s="25" t="s">
        <v>23</v>
      </c>
      <c r="C39" s="17"/>
      <c r="D39" s="17"/>
      <c r="E39" s="16"/>
      <c r="F39" s="17"/>
      <c r="G39" s="18"/>
      <c r="H39" s="19"/>
      <c r="I39" s="39"/>
      <c r="J39" s="20"/>
      <c r="K39" s="42"/>
      <c r="L39" s="43"/>
      <c r="M39" s="44"/>
      <c r="O39" s="115"/>
    </row>
    <row r="40" spans="2:15" ht="12.75">
      <c r="B40" s="24" t="s">
        <v>14</v>
      </c>
      <c r="C40" s="17" t="s">
        <v>14</v>
      </c>
      <c r="D40" s="17" t="s">
        <v>14</v>
      </c>
      <c r="E40" s="16" t="s">
        <v>14</v>
      </c>
      <c r="F40" s="17" t="s">
        <v>14</v>
      </c>
      <c r="G40" s="18" t="s">
        <v>14</v>
      </c>
      <c r="H40" s="19" t="s">
        <v>14</v>
      </c>
      <c r="I40" s="39" t="s">
        <v>14</v>
      </c>
      <c r="J40" s="20" t="s">
        <v>14</v>
      </c>
      <c r="K40" s="42" t="s">
        <v>14</v>
      </c>
      <c r="L40" s="43" t="s">
        <v>14</v>
      </c>
      <c r="M40" s="44" t="s">
        <v>14</v>
      </c>
      <c r="O40" s="116"/>
    </row>
    <row r="41" spans="2:15" ht="18">
      <c r="B41" s="30" t="s">
        <v>24</v>
      </c>
      <c r="C41" s="27"/>
      <c r="D41" s="27"/>
      <c r="E41" s="16"/>
      <c r="F41" s="17"/>
      <c r="G41" s="18"/>
      <c r="H41" s="19"/>
      <c r="I41" s="39"/>
      <c r="J41" s="20"/>
      <c r="K41" s="42"/>
      <c r="L41" s="43"/>
      <c r="M41" s="44"/>
      <c r="O41" s="115"/>
    </row>
    <row r="42" spans="2:15" ht="12.75">
      <c r="B42" s="26" t="s">
        <v>14</v>
      </c>
      <c r="C42" s="27" t="s">
        <v>14</v>
      </c>
      <c r="D42" s="27" t="s">
        <v>14</v>
      </c>
      <c r="E42" s="16" t="s">
        <v>14</v>
      </c>
      <c r="F42" s="17"/>
      <c r="G42" s="18" t="s">
        <v>14</v>
      </c>
      <c r="H42" s="19" t="s">
        <v>14</v>
      </c>
      <c r="I42" s="39" t="s">
        <v>14</v>
      </c>
      <c r="J42" s="20" t="s">
        <v>14</v>
      </c>
      <c r="K42" s="42" t="s">
        <v>14</v>
      </c>
      <c r="L42" s="43" t="s">
        <v>14</v>
      </c>
      <c r="M42" s="44"/>
      <c r="O42" s="116"/>
    </row>
    <row r="43" spans="2:15" ht="18">
      <c r="B43" s="30" t="s">
        <v>15</v>
      </c>
      <c r="C43" s="27"/>
      <c r="D43" s="27"/>
      <c r="E43" s="16"/>
      <c r="F43" s="17"/>
      <c r="G43" s="18"/>
      <c r="H43" s="19"/>
      <c r="I43" s="39"/>
      <c r="J43" s="20"/>
      <c r="K43" s="42"/>
      <c r="L43" s="43"/>
      <c r="M43" s="44"/>
      <c r="O43" s="115"/>
    </row>
    <row r="44" spans="2:15" ht="12.75">
      <c r="B44" s="24" t="s">
        <v>14</v>
      </c>
      <c r="C44" s="17" t="s">
        <v>14</v>
      </c>
      <c r="D44" s="17" t="s">
        <v>14</v>
      </c>
      <c r="E44" s="16" t="s">
        <v>14</v>
      </c>
      <c r="F44" s="17"/>
      <c r="G44" s="18" t="s">
        <v>14</v>
      </c>
      <c r="H44" s="23" t="s">
        <v>14</v>
      </c>
      <c r="I44" s="39" t="s">
        <v>14</v>
      </c>
      <c r="J44" s="20" t="s">
        <v>14</v>
      </c>
      <c r="K44" s="42" t="s">
        <v>14</v>
      </c>
      <c r="L44" s="43" t="s">
        <v>14</v>
      </c>
      <c r="M44" s="44"/>
      <c r="O44" s="116"/>
    </row>
    <row r="45" spans="2:15" ht="18">
      <c r="B45" s="25" t="s">
        <v>25</v>
      </c>
      <c r="C45" s="17"/>
      <c r="D45" s="17"/>
      <c r="E45" s="16"/>
      <c r="F45" s="17"/>
      <c r="G45" s="18"/>
      <c r="H45" s="19"/>
      <c r="I45" s="39"/>
      <c r="J45" s="20"/>
      <c r="K45" s="42"/>
      <c r="L45" s="43"/>
      <c r="M45" s="44"/>
      <c r="O45" s="115"/>
    </row>
    <row r="46" spans="2:15" ht="18">
      <c r="B46" s="25" t="s">
        <v>66</v>
      </c>
      <c r="C46" s="17" t="s">
        <v>56</v>
      </c>
      <c r="D46" s="17">
        <v>22</v>
      </c>
      <c r="E46" s="16" t="s">
        <v>83</v>
      </c>
      <c r="F46" s="17" t="s">
        <v>50</v>
      </c>
      <c r="G46" s="18">
        <v>1</v>
      </c>
      <c r="H46" s="19" t="s">
        <v>49</v>
      </c>
      <c r="I46" s="39">
        <v>17.62</v>
      </c>
      <c r="J46" s="20">
        <v>1</v>
      </c>
      <c r="K46" s="54">
        <f>+(I46/G46)*J46</f>
        <v>17.62</v>
      </c>
      <c r="L46" s="55">
        <f>+K46/1000</f>
        <v>0.01762</v>
      </c>
      <c r="M46" s="44" t="s">
        <v>50</v>
      </c>
      <c r="O46" s="116"/>
    </row>
    <row r="47" spans="2:15" ht="18">
      <c r="B47" s="25" t="s">
        <v>26</v>
      </c>
      <c r="C47" s="17"/>
      <c r="D47" s="17"/>
      <c r="E47" s="16"/>
      <c r="F47" s="17"/>
      <c r="G47" s="18"/>
      <c r="H47" s="23"/>
      <c r="I47" s="39"/>
      <c r="J47" s="20"/>
      <c r="K47" s="42"/>
      <c r="L47" s="43"/>
      <c r="M47" s="44"/>
      <c r="O47" s="115"/>
    </row>
    <row r="48" spans="2:15" ht="12.75">
      <c r="B48" s="24" t="s">
        <v>14</v>
      </c>
      <c r="C48" s="17" t="s">
        <v>14</v>
      </c>
      <c r="D48" s="17" t="s">
        <v>14</v>
      </c>
      <c r="E48" s="16" t="s">
        <v>14</v>
      </c>
      <c r="F48" s="17" t="s">
        <v>14</v>
      </c>
      <c r="G48" s="18" t="s">
        <v>14</v>
      </c>
      <c r="H48" s="19" t="s">
        <v>14</v>
      </c>
      <c r="I48" s="39" t="s">
        <v>14</v>
      </c>
      <c r="J48" s="20" t="s">
        <v>14</v>
      </c>
      <c r="K48" s="42" t="s">
        <v>14</v>
      </c>
      <c r="L48" s="43" t="s">
        <v>14</v>
      </c>
      <c r="M48" s="44"/>
      <c r="O48" s="116"/>
    </row>
    <row r="49" spans="2:15" ht="18">
      <c r="B49" s="30" t="s">
        <v>27</v>
      </c>
      <c r="C49" s="27"/>
      <c r="D49" s="27"/>
      <c r="E49" s="16"/>
      <c r="F49" s="17"/>
      <c r="G49" s="18"/>
      <c r="H49" s="19"/>
      <c r="I49" s="39"/>
      <c r="J49" s="20"/>
      <c r="K49" s="42"/>
      <c r="L49" s="43"/>
      <c r="M49" s="44"/>
      <c r="O49" s="115"/>
    </row>
    <row r="50" spans="2:15" ht="18">
      <c r="B50" s="30" t="s">
        <v>46</v>
      </c>
      <c r="C50" s="27" t="s">
        <v>56</v>
      </c>
      <c r="D50" s="27">
        <v>23</v>
      </c>
      <c r="E50" s="16" t="s">
        <v>80</v>
      </c>
      <c r="F50" s="17" t="s">
        <v>50</v>
      </c>
      <c r="G50" s="18">
        <v>12</v>
      </c>
      <c r="H50" s="19" t="s">
        <v>79</v>
      </c>
      <c r="I50" s="39">
        <v>3.48</v>
      </c>
      <c r="J50" s="20">
        <v>1</v>
      </c>
      <c r="K50" s="42"/>
      <c r="L50" s="43"/>
      <c r="M50" s="44">
        <f>+I50/G50</f>
        <v>0.29</v>
      </c>
      <c r="O50" s="115"/>
    </row>
    <row r="51" spans="2:15" ht="12.75">
      <c r="B51" s="24" t="s">
        <v>14</v>
      </c>
      <c r="C51" s="17" t="s">
        <v>14</v>
      </c>
      <c r="D51" s="17" t="s">
        <v>14</v>
      </c>
      <c r="E51" s="16" t="s">
        <v>14</v>
      </c>
      <c r="F51" s="17" t="s">
        <v>14</v>
      </c>
      <c r="G51" s="18" t="s">
        <v>14</v>
      </c>
      <c r="H51" s="23" t="s">
        <v>14</v>
      </c>
      <c r="I51" s="39" t="s">
        <v>14</v>
      </c>
      <c r="J51" s="20" t="s">
        <v>14</v>
      </c>
      <c r="K51" s="42" t="s">
        <v>14</v>
      </c>
      <c r="L51" s="43" t="s">
        <v>14</v>
      </c>
      <c r="M51" s="44" t="s">
        <v>14</v>
      </c>
      <c r="O51" s="116"/>
    </row>
    <row r="52" spans="2:15" ht="18">
      <c r="B52" s="25" t="s">
        <v>28</v>
      </c>
      <c r="C52" s="17"/>
      <c r="D52" s="17"/>
      <c r="E52" s="16"/>
      <c r="F52" s="17"/>
      <c r="G52" s="18"/>
      <c r="H52" s="23"/>
      <c r="I52" s="39"/>
      <c r="J52" s="20"/>
      <c r="K52" s="42"/>
      <c r="L52" s="43"/>
      <c r="M52" s="44"/>
      <c r="O52" s="115"/>
    </row>
    <row r="53" spans="2:15" ht="18">
      <c r="B53" s="30" t="s">
        <v>67</v>
      </c>
      <c r="C53" s="17" t="s">
        <v>56</v>
      </c>
      <c r="D53" s="17">
        <v>24</v>
      </c>
      <c r="E53" s="16" t="s">
        <v>83</v>
      </c>
      <c r="F53" s="17" t="s">
        <v>50</v>
      </c>
      <c r="G53" s="18">
        <v>1</v>
      </c>
      <c r="H53" s="23" t="s">
        <v>49</v>
      </c>
      <c r="I53" s="39">
        <v>2</v>
      </c>
      <c r="J53" s="20">
        <v>1</v>
      </c>
      <c r="K53" s="54">
        <f>+(I53/G53)*J53</f>
        <v>2</v>
      </c>
      <c r="L53" s="55">
        <f>+K53/1000</f>
        <v>0.002</v>
      </c>
      <c r="M53" s="44" t="s">
        <v>50</v>
      </c>
      <c r="O53" s="116"/>
    </row>
    <row r="54" spans="2:15" ht="18">
      <c r="B54" s="30" t="s">
        <v>68</v>
      </c>
      <c r="C54" s="17" t="s">
        <v>56</v>
      </c>
      <c r="D54" s="17">
        <v>25</v>
      </c>
      <c r="E54" s="16" t="s">
        <v>79</v>
      </c>
      <c r="F54" s="17" t="s">
        <v>50</v>
      </c>
      <c r="G54" s="18">
        <v>1</v>
      </c>
      <c r="H54" s="23" t="s">
        <v>79</v>
      </c>
      <c r="I54" s="39">
        <v>0.27</v>
      </c>
      <c r="J54" s="20">
        <v>1</v>
      </c>
      <c r="K54" s="42"/>
      <c r="L54" s="43"/>
      <c r="M54" s="44">
        <f>+I54/G54</f>
        <v>0.27</v>
      </c>
      <c r="O54" s="115"/>
    </row>
    <row r="55" spans="2:15" ht="18">
      <c r="B55" s="25" t="s">
        <v>29</v>
      </c>
      <c r="C55" s="17"/>
      <c r="D55" s="17"/>
      <c r="E55" s="16"/>
      <c r="F55" s="17"/>
      <c r="G55" s="18"/>
      <c r="H55" s="23"/>
      <c r="I55" s="39"/>
      <c r="J55" s="20"/>
      <c r="K55" s="42"/>
      <c r="L55" s="43"/>
      <c r="M55" s="44"/>
      <c r="O55" s="115"/>
    </row>
    <row r="56" spans="2:15" ht="12.75">
      <c r="B56" s="37"/>
      <c r="C56" s="17"/>
      <c r="D56" s="17"/>
      <c r="E56" s="16"/>
      <c r="F56" s="17"/>
      <c r="G56" s="18"/>
      <c r="H56" s="23"/>
      <c r="I56" s="39"/>
      <c r="J56" s="20"/>
      <c r="K56" s="42"/>
      <c r="L56" s="43"/>
      <c r="M56" s="44"/>
      <c r="O56" s="116"/>
    </row>
    <row r="57" spans="2:15" ht="18">
      <c r="B57" s="25" t="s">
        <v>37</v>
      </c>
      <c r="C57" s="17"/>
      <c r="D57" s="17"/>
      <c r="E57" s="16"/>
      <c r="F57" s="17"/>
      <c r="G57" s="18"/>
      <c r="H57" s="23"/>
      <c r="I57" s="39"/>
      <c r="J57" s="20"/>
      <c r="K57" s="42"/>
      <c r="L57" s="43"/>
      <c r="M57" s="44"/>
      <c r="O57" s="115"/>
    </row>
    <row r="58" spans="2:15" ht="12.75">
      <c r="B58" s="22" t="s">
        <v>14</v>
      </c>
      <c r="C58" s="17" t="s">
        <v>14</v>
      </c>
      <c r="D58" s="17" t="s">
        <v>14</v>
      </c>
      <c r="E58" s="16" t="s">
        <v>14</v>
      </c>
      <c r="F58" s="17" t="s">
        <v>14</v>
      </c>
      <c r="G58" s="18" t="s">
        <v>14</v>
      </c>
      <c r="H58" s="23" t="s">
        <v>14</v>
      </c>
      <c r="I58" s="39" t="s">
        <v>14</v>
      </c>
      <c r="J58" s="20" t="s">
        <v>14</v>
      </c>
      <c r="K58" s="42" t="s">
        <v>14</v>
      </c>
      <c r="L58" s="43" t="s">
        <v>14</v>
      </c>
      <c r="M58" s="44" t="s">
        <v>14</v>
      </c>
      <c r="O58" s="116"/>
    </row>
    <row r="59" spans="2:15" ht="18">
      <c r="B59" s="25" t="s">
        <v>30</v>
      </c>
      <c r="C59" s="17"/>
      <c r="D59" s="17"/>
      <c r="E59" s="16"/>
      <c r="F59" s="17"/>
      <c r="G59" s="18"/>
      <c r="H59" s="23"/>
      <c r="I59" s="39"/>
      <c r="J59" s="20"/>
      <c r="K59" s="42"/>
      <c r="L59" s="43"/>
      <c r="M59" s="44"/>
      <c r="O59" s="115"/>
    </row>
    <row r="60" spans="2:15" ht="18">
      <c r="B60" s="30" t="s">
        <v>69</v>
      </c>
      <c r="C60" s="17" t="s">
        <v>117</v>
      </c>
      <c r="D60" s="17">
        <v>26</v>
      </c>
      <c r="E60" s="16" t="s">
        <v>83</v>
      </c>
      <c r="F60" s="17" t="s">
        <v>50</v>
      </c>
      <c r="G60" s="18">
        <v>1</v>
      </c>
      <c r="H60" s="19" t="s">
        <v>49</v>
      </c>
      <c r="I60" s="39">
        <v>16.06</v>
      </c>
      <c r="J60" s="20">
        <v>1</v>
      </c>
      <c r="K60" s="54">
        <f>+(I60/G60)*J60</f>
        <v>16.06</v>
      </c>
      <c r="L60" s="55">
        <f>+K60/1000</f>
        <v>0.016059999999999998</v>
      </c>
      <c r="M60" s="44" t="s">
        <v>50</v>
      </c>
      <c r="O60" s="116"/>
    </row>
    <row r="61" spans="2:15" ht="18">
      <c r="B61" s="30" t="s">
        <v>70</v>
      </c>
      <c r="C61" s="17" t="s">
        <v>56</v>
      </c>
      <c r="D61" s="17">
        <v>27</v>
      </c>
      <c r="E61" s="16" t="s">
        <v>83</v>
      </c>
      <c r="F61" s="17" t="s">
        <v>50</v>
      </c>
      <c r="G61" s="18">
        <v>1</v>
      </c>
      <c r="H61" s="19" t="s">
        <v>49</v>
      </c>
      <c r="I61" s="39">
        <v>24.65</v>
      </c>
      <c r="J61" s="20">
        <v>1</v>
      </c>
      <c r="K61" s="54">
        <f>+(I61/G61)*J61</f>
        <v>24.65</v>
      </c>
      <c r="L61" s="55">
        <f>+K61/1000</f>
        <v>0.02465</v>
      </c>
      <c r="M61" s="44" t="s">
        <v>50</v>
      </c>
      <c r="O61" s="115"/>
    </row>
    <row r="62" spans="2:15" ht="18">
      <c r="B62" s="30" t="s">
        <v>71</v>
      </c>
      <c r="C62" s="17"/>
      <c r="D62" s="17"/>
      <c r="E62" s="16" t="s">
        <v>84</v>
      </c>
      <c r="F62" s="17" t="s">
        <v>50</v>
      </c>
      <c r="G62" s="18">
        <v>1</v>
      </c>
      <c r="H62" s="19" t="s">
        <v>15</v>
      </c>
      <c r="I62" s="39">
        <v>3.78</v>
      </c>
      <c r="J62" s="20">
        <v>1</v>
      </c>
      <c r="K62" s="54">
        <f>+(I62/G62)*J62</f>
        <v>3.78</v>
      </c>
      <c r="L62" s="55">
        <f>+K62/1000</f>
        <v>0.00378</v>
      </c>
      <c r="M62" s="44" t="s">
        <v>50</v>
      </c>
      <c r="O62" s="115"/>
    </row>
    <row r="63" spans="2:15" ht="18">
      <c r="B63" s="30" t="s">
        <v>72</v>
      </c>
      <c r="C63" s="17"/>
      <c r="D63" s="17"/>
      <c r="E63" s="16" t="s">
        <v>83</v>
      </c>
      <c r="F63" s="17" t="s">
        <v>50</v>
      </c>
      <c r="G63" s="18">
        <v>1</v>
      </c>
      <c r="H63" s="19" t="s">
        <v>49</v>
      </c>
      <c r="I63" s="39">
        <v>2.26</v>
      </c>
      <c r="J63" s="20">
        <v>1</v>
      </c>
      <c r="K63" s="54">
        <f>+(I63/G63)*J63</f>
        <v>2.26</v>
      </c>
      <c r="L63" s="55">
        <f>+K63/1000</f>
        <v>0.00226</v>
      </c>
      <c r="M63" s="44" t="s">
        <v>50</v>
      </c>
      <c r="O63" s="115"/>
    </row>
    <row r="64" spans="2:15" ht="18">
      <c r="B64" s="25" t="s">
        <v>31</v>
      </c>
      <c r="C64" s="17"/>
      <c r="D64" s="17"/>
      <c r="E64" s="16"/>
      <c r="F64" s="17"/>
      <c r="G64" s="18"/>
      <c r="H64" s="23"/>
      <c r="I64" s="39"/>
      <c r="J64" s="20"/>
      <c r="K64" s="42"/>
      <c r="L64" s="43"/>
      <c r="M64" s="44"/>
      <c r="O64" s="115"/>
    </row>
    <row r="65" spans="2:15" ht="18">
      <c r="B65" s="30" t="s">
        <v>73</v>
      </c>
      <c r="C65" s="17" t="s">
        <v>56</v>
      </c>
      <c r="D65" s="17">
        <v>28</v>
      </c>
      <c r="E65" s="16" t="s">
        <v>79</v>
      </c>
      <c r="F65" s="17" t="s">
        <v>50</v>
      </c>
      <c r="G65" s="18">
        <v>1</v>
      </c>
      <c r="H65" s="23" t="s">
        <v>79</v>
      </c>
      <c r="I65" s="39">
        <v>1.5</v>
      </c>
      <c r="J65" s="20">
        <v>1</v>
      </c>
      <c r="K65" s="42" t="s">
        <v>14</v>
      </c>
      <c r="L65" s="43" t="s">
        <v>14</v>
      </c>
      <c r="M65" s="44">
        <f>+I65/G65</f>
        <v>1.5</v>
      </c>
      <c r="O65" s="116"/>
    </row>
    <row r="66" spans="2:15" ht="18">
      <c r="B66" s="30" t="s">
        <v>74</v>
      </c>
      <c r="C66" s="17" t="s">
        <v>56</v>
      </c>
      <c r="D66" s="17">
        <v>29</v>
      </c>
      <c r="E66" s="16" t="s">
        <v>83</v>
      </c>
      <c r="F66" s="17" t="s">
        <v>50</v>
      </c>
      <c r="G66" s="18">
        <v>1</v>
      </c>
      <c r="H66" s="23" t="s">
        <v>49</v>
      </c>
      <c r="I66" s="39">
        <v>8.25</v>
      </c>
      <c r="J66" s="20">
        <v>1</v>
      </c>
      <c r="K66" s="54">
        <f>+(I66/G66)*J66</f>
        <v>8.25</v>
      </c>
      <c r="L66" s="55">
        <f>+K66/1000</f>
        <v>0.00825</v>
      </c>
      <c r="M66" s="44" t="s">
        <v>50</v>
      </c>
      <c r="O66" s="115"/>
    </row>
    <row r="67" spans="2:15" ht="18">
      <c r="B67" s="30" t="s">
        <v>75</v>
      </c>
      <c r="C67" s="17" t="s">
        <v>56</v>
      </c>
      <c r="D67" s="17">
        <v>30</v>
      </c>
      <c r="E67" s="16" t="s">
        <v>83</v>
      </c>
      <c r="F67" s="17" t="s">
        <v>50</v>
      </c>
      <c r="G67" s="18">
        <v>1</v>
      </c>
      <c r="H67" s="23" t="s">
        <v>49</v>
      </c>
      <c r="I67" s="39">
        <v>3.85</v>
      </c>
      <c r="J67" s="20">
        <v>1</v>
      </c>
      <c r="K67" s="54">
        <f>+(I67/G67)*J67</f>
        <v>3.85</v>
      </c>
      <c r="L67" s="55">
        <f>+K67/1000</f>
        <v>0.00385</v>
      </c>
      <c r="M67" s="44" t="s">
        <v>50</v>
      </c>
      <c r="O67" s="115"/>
    </row>
    <row r="68" spans="2:15" ht="18">
      <c r="B68" s="30" t="s">
        <v>76</v>
      </c>
      <c r="C68" s="17" t="s">
        <v>56</v>
      </c>
      <c r="D68" s="17">
        <v>31</v>
      </c>
      <c r="E68" s="16" t="s">
        <v>79</v>
      </c>
      <c r="F68" s="17" t="s">
        <v>50</v>
      </c>
      <c r="G68" s="18">
        <v>1</v>
      </c>
      <c r="H68" s="23" t="s">
        <v>79</v>
      </c>
      <c r="I68" s="39">
        <v>2.22</v>
      </c>
      <c r="J68" s="20">
        <v>1</v>
      </c>
      <c r="K68" s="42"/>
      <c r="L68" s="43"/>
      <c r="M68" s="44">
        <f>+I68/G68</f>
        <v>2.22</v>
      </c>
      <c r="O68" s="115"/>
    </row>
    <row r="69" spans="2:15" ht="18">
      <c r="B69" s="25" t="s">
        <v>38</v>
      </c>
      <c r="C69" s="17"/>
      <c r="D69" s="17"/>
      <c r="E69" s="16"/>
      <c r="F69" s="17"/>
      <c r="G69" s="18"/>
      <c r="H69" s="19"/>
      <c r="I69" s="39"/>
      <c r="J69" s="20"/>
      <c r="K69" s="42"/>
      <c r="L69" s="43"/>
      <c r="M69" s="44"/>
      <c r="O69" s="115"/>
    </row>
    <row r="70" spans="2:15" ht="12.75">
      <c r="B70" s="22" t="s">
        <v>14</v>
      </c>
      <c r="C70" s="17" t="s">
        <v>14</v>
      </c>
      <c r="D70" s="17" t="s">
        <v>14</v>
      </c>
      <c r="E70" s="16" t="s">
        <v>14</v>
      </c>
      <c r="F70" s="17" t="s">
        <v>14</v>
      </c>
      <c r="G70" s="18" t="s">
        <v>14</v>
      </c>
      <c r="H70" s="23" t="s">
        <v>14</v>
      </c>
      <c r="I70" s="39" t="s">
        <v>14</v>
      </c>
      <c r="J70" s="20" t="s">
        <v>14</v>
      </c>
      <c r="K70" s="42" t="s">
        <v>14</v>
      </c>
      <c r="L70" s="43" t="s">
        <v>14</v>
      </c>
      <c r="M70" s="44" t="s">
        <v>14</v>
      </c>
      <c r="O70" s="116"/>
    </row>
    <row r="71" spans="2:15" ht="18">
      <c r="B71" s="25" t="s">
        <v>32</v>
      </c>
      <c r="C71" s="17"/>
      <c r="D71" s="17"/>
      <c r="E71" s="16"/>
      <c r="F71" s="17"/>
      <c r="G71" s="18"/>
      <c r="H71" s="23"/>
      <c r="I71" s="39"/>
      <c r="J71" s="20"/>
      <c r="K71" s="42"/>
      <c r="L71" s="43"/>
      <c r="M71" s="44"/>
      <c r="O71" s="115"/>
    </row>
    <row r="72" spans="2:15" ht="18">
      <c r="B72" s="30" t="s">
        <v>77</v>
      </c>
      <c r="C72" s="17" t="s">
        <v>56</v>
      </c>
      <c r="D72" s="17">
        <v>32</v>
      </c>
      <c r="E72" s="16" t="s">
        <v>83</v>
      </c>
      <c r="F72" s="17" t="s">
        <v>50</v>
      </c>
      <c r="G72" s="18">
        <v>1</v>
      </c>
      <c r="H72" s="19" t="s">
        <v>49</v>
      </c>
      <c r="I72" s="39">
        <v>18.88</v>
      </c>
      <c r="J72" s="20">
        <v>1</v>
      </c>
      <c r="K72" s="54">
        <f>+(I72/G72)*J72</f>
        <v>18.88</v>
      </c>
      <c r="L72" s="55">
        <f>+K72/1000</f>
        <v>0.018879999999999997</v>
      </c>
      <c r="M72" s="44" t="s">
        <v>50</v>
      </c>
      <c r="O72" s="116"/>
    </row>
    <row r="73" spans="2:15" ht="18">
      <c r="B73" s="30" t="s">
        <v>78</v>
      </c>
      <c r="C73" s="17" t="s">
        <v>56</v>
      </c>
      <c r="D73" s="17">
        <v>33</v>
      </c>
      <c r="E73" s="16" t="s">
        <v>85</v>
      </c>
      <c r="F73" s="17" t="s">
        <v>50</v>
      </c>
      <c r="G73" s="18">
        <v>1.5</v>
      </c>
      <c r="H73" s="19" t="s">
        <v>15</v>
      </c>
      <c r="I73" s="39">
        <v>2.63</v>
      </c>
      <c r="J73" s="20">
        <v>1</v>
      </c>
      <c r="K73" s="42">
        <f>+(I73/G73)*J73</f>
        <v>1.7533333333333332</v>
      </c>
      <c r="L73" s="112">
        <f>+K73/1000</f>
        <v>0.001753333333333333</v>
      </c>
      <c r="M73" s="111" t="s">
        <v>50</v>
      </c>
      <c r="O73" s="115"/>
    </row>
    <row r="74" spans="2:15" ht="18">
      <c r="B74" s="31" t="s">
        <v>33</v>
      </c>
      <c r="C74" s="17"/>
      <c r="D74" s="17"/>
      <c r="E74" s="16"/>
      <c r="F74" s="17"/>
      <c r="G74" s="18"/>
      <c r="H74" s="19"/>
      <c r="I74" s="39"/>
      <c r="J74" s="20"/>
      <c r="K74" s="42" t="s">
        <v>14</v>
      </c>
      <c r="L74" s="43" t="s">
        <v>14</v>
      </c>
      <c r="M74" s="44" t="s">
        <v>14</v>
      </c>
      <c r="O74" s="115"/>
    </row>
    <row r="75" spans="2:15" ht="12.75">
      <c r="B75" s="22" t="s">
        <v>14</v>
      </c>
      <c r="C75" s="17" t="s">
        <v>14</v>
      </c>
      <c r="D75" s="17"/>
      <c r="E75" s="16" t="s">
        <v>14</v>
      </c>
      <c r="F75" s="17"/>
      <c r="G75" s="18" t="s">
        <v>14</v>
      </c>
      <c r="H75" s="23" t="s">
        <v>14</v>
      </c>
      <c r="I75" s="39" t="s">
        <v>14</v>
      </c>
      <c r="J75" s="20" t="s">
        <v>14</v>
      </c>
      <c r="K75" s="42" t="s">
        <v>14</v>
      </c>
      <c r="L75" s="43" t="s">
        <v>14</v>
      </c>
      <c r="M75" s="44" t="s">
        <v>14</v>
      </c>
      <c r="O75" s="116"/>
    </row>
    <row r="76" spans="2:15" ht="18">
      <c r="B76" s="25" t="s">
        <v>39</v>
      </c>
      <c r="C76" s="17"/>
      <c r="D76" s="17"/>
      <c r="E76" s="16"/>
      <c r="F76" s="17"/>
      <c r="G76" s="18"/>
      <c r="H76" s="23"/>
      <c r="I76" s="39"/>
      <c r="J76" s="20"/>
      <c r="K76" s="42"/>
      <c r="L76" s="43"/>
      <c r="M76" s="44"/>
      <c r="O76" s="115"/>
    </row>
    <row r="77" spans="2:15" ht="12.75">
      <c r="B77" s="14" t="s">
        <v>14</v>
      </c>
      <c r="C77" s="17" t="s">
        <v>14</v>
      </c>
      <c r="D77" s="17" t="s">
        <v>14</v>
      </c>
      <c r="E77" s="16" t="s">
        <v>14</v>
      </c>
      <c r="F77" s="17"/>
      <c r="G77" s="18" t="s">
        <v>14</v>
      </c>
      <c r="H77" s="19" t="s">
        <v>14</v>
      </c>
      <c r="I77" s="39" t="s">
        <v>14</v>
      </c>
      <c r="J77" s="20" t="s">
        <v>14</v>
      </c>
      <c r="K77" s="42" t="s">
        <v>14</v>
      </c>
      <c r="L77" s="43" t="s">
        <v>14</v>
      </c>
      <c r="M77" s="44" t="s">
        <v>14</v>
      </c>
      <c r="O77" s="116"/>
    </row>
    <row r="78" spans="2:15" ht="18">
      <c r="B78" s="31" t="s">
        <v>34</v>
      </c>
      <c r="C78" s="17"/>
      <c r="D78" s="17"/>
      <c r="E78" s="16"/>
      <c r="F78" s="17"/>
      <c r="G78" s="18"/>
      <c r="H78" s="19"/>
      <c r="I78" s="39"/>
      <c r="J78" s="20"/>
      <c r="K78" s="42"/>
      <c r="L78" s="43"/>
      <c r="M78" s="44"/>
      <c r="O78" s="115"/>
    </row>
    <row r="79" spans="2:15" ht="12.75">
      <c r="B79" s="24" t="s">
        <v>14</v>
      </c>
      <c r="C79" s="17" t="s">
        <v>14</v>
      </c>
      <c r="D79" s="17" t="s">
        <v>14</v>
      </c>
      <c r="E79" s="16" t="s">
        <v>14</v>
      </c>
      <c r="F79" s="17" t="s">
        <v>14</v>
      </c>
      <c r="G79" s="18" t="s">
        <v>14</v>
      </c>
      <c r="H79" s="23" t="s">
        <v>14</v>
      </c>
      <c r="I79" s="39" t="s">
        <v>14</v>
      </c>
      <c r="J79" s="20" t="s">
        <v>14</v>
      </c>
      <c r="K79" s="42" t="s">
        <v>14</v>
      </c>
      <c r="L79" s="43" t="s">
        <v>14</v>
      </c>
      <c r="M79" s="44" t="s">
        <v>14</v>
      </c>
      <c r="O79" s="116"/>
    </row>
    <row r="80" spans="2:15" ht="18">
      <c r="B80" s="25" t="s">
        <v>35</v>
      </c>
      <c r="C80" s="17"/>
      <c r="D80" s="17"/>
      <c r="E80" s="16"/>
      <c r="F80" s="17"/>
      <c r="G80" s="18"/>
      <c r="H80" s="23"/>
      <c r="I80" s="39"/>
      <c r="J80" s="20"/>
      <c r="K80" s="42"/>
      <c r="L80" s="43"/>
      <c r="M80" s="44"/>
      <c r="O80" s="115"/>
    </row>
    <row r="81" spans="2:15" ht="12.75">
      <c r="B81" s="22" t="s">
        <v>14</v>
      </c>
      <c r="C81" s="17" t="s">
        <v>14</v>
      </c>
      <c r="D81" s="17" t="s">
        <v>14</v>
      </c>
      <c r="E81" s="16" t="s">
        <v>14</v>
      </c>
      <c r="F81" s="17" t="s">
        <v>14</v>
      </c>
      <c r="G81" s="18" t="s">
        <v>14</v>
      </c>
      <c r="H81" s="23" t="s">
        <v>14</v>
      </c>
      <c r="I81" s="39" t="s">
        <v>14</v>
      </c>
      <c r="J81" s="20" t="s">
        <v>14</v>
      </c>
      <c r="K81" s="42" t="s">
        <v>14</v>
      </c>
      <c r="L81" s="43" t="s">
        <v>14</v>
      </c>
      <c r="M81" s="44" t="s">
        <v>14</v>
      </c>
      <c r="O81" s="116"/>
    </row>
    <row r="82" spans="2:15" ht="13.5" thickBot="1">
      <c r="B82" s="32"/>
      <c r="C82" s="33"/>
      <c r="D82" s="33"/>
      <c r="E82" s="33"/>
      <c r="F82" s="33"/>
      <c r="G82" s="34"/>
      <c r="H82" s="34"/>
      <c r="I82" s="40"/>
      <c r="J82" s="34"/>
      <c r="K82" s="40"/>
      <c r="L82" s="40"/>
      <c r="M82" s="45"/>
      <c r="O82" s="118"/>
    </row>
    <row r="83" spans="11:15" ht="13.5" thickTop="1">
      <c r="K83" s="35"/>
      <c r="L83" s="35"/>
      <c r="M83" s="35"/>
      <c r="O83" s="119"/>
    </row>
    <row r="84" spans="11:13" ht="12.75">
      <c r="K84" s="35"/>
      <c r="L84" s="35"/>
      <c r="M84" s="35"/>
    </row>
    <row r="85" spans="11:13" ht="12.75">
      <c r="K85" s="35"/>
      <c r="L85" s="35"/>
      <c r="M85" s="35"/>
    </row>
    <row r="86" spans="11:13" ht="12.75">
      <c r="K86" s="35" t="s">
        <v>14</v>
      </c>
      <c r="L86" s="35" t="s">
        <v>14</v>
      </c>
      <c r="M86" s="35"/>
    </row>
    <row r="87" spans="11:13" ht="12.75">
      <c r="K87" s="35"/>
      <c r="L87" s="35"/>
      <c r="M87" s="35"/>
    </row>
    <row r="88" spans="11:13" ht="12.75">
      <c r="K88" s="35"/>
      <c r="L88" s="35"/>
      <c r="M88" s="35"/>
    </row>
    <row r="89" ht="12.75">
      <c r="M89" s="36"/>
    </row>
    <row r="93" spans="6:7" ht="12.75">
      <c r="F93" t="s">
        <v>14</v>
      </c>
      <c r="G93" t="s">
        <v>14</v>
      </c>
    </row>
    <row r="94" ht="12.75">
      <c r="F94" t="s">
        <v>14</v>
      </c>
    </row>
  </sheetData>
  <sheetProtection/>
  <mergeCells count="1">
    <mergeCell ref="B2:M2"/>
  </mergeCells>
  <printOptions horizontalCentered="1" verticalCentered="1"/>
  <pageMargins left="0.2" right="0.2" top="0" bottom="0" header="0" footer="0"/>
  <pageSetup horizontalDpi="600" verticalDpi="600" orientation="landscape" scale="79"/>
  <headerFooter alignWithMargins="0">
    <oddFooter>&amp;L&amp;K000000&amp;D&amp;C&amp;K000000Christian Latour MBA, Adm.A. / Gestion stratégique d'un établissement de restauration / Collège Mérici&amp;R&amp;K000000&amp;P</oddFooter>
  </headerFooter>
  <legacyDrawing r:id="rId2"/>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PmO'!E9</f>
        <v>Magret de canard</v>
      </c>
      <c r="D2" s="279"/>
      <c r="E2" s="279"/>
      <c r="F2" s="107" t="s">
        <v>111</v>
      </c>
      <c r="G2" s="280" t="s">
        <v>114</v>
      </c>
      <c r="H2" s="281"/>
      <c r="I2" s="282" t="s">
        <v>177</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115</v>
      </c>
      <c r="H3" s="292"/>
      <c r="I3" s="285"/>
      <c r="J3" s="286"/>
      <c r="K3" s="286"/>
      <c r="L3" s="287"/>
      <c r="M3" s="67"/>
      <c r="N3" s="67"/>
      <c r="O3" s="67"/>
      <c r="P3" s="67"/>
      <c r="Q3" s="67"/>
      <c r="R3" s="67"/>
      <c r="S3" s="67"/>
      <c r="T3" s="67"/>
      <c r="U3" s="67"/>
      <c r="V3" s="67"/>
      <c r="W3" s="67"/>
    </row>
    <row r="4" spans="2:23" s="66" customFormat="1" ht="26.25" customHeight="1" thickBot="1">
      <c r="B4" s="106" t="s">
        <v>108</v>
      </c>
      <c r="C4" s="293" t="s">
        <v>116</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82" t="str">
        <f>+'Liste des RA(AS)'!C46</f>
        <v>Mérici</v>
      </c>
      <c r="C8" s="80">
        <f>+'Liste des RA(AS)'!D46</f>
        <v>22</v>
      </c>
      <c r="D8" s="81" t="str">
        <f>+'Liste des RA(AS)'!B46</f>
        <v>Magret</v>
      </c>
      <c r="E8" s="179">
        <v>250</v>
      </c>
      <c r="F8" s="176" t="s">
        <v>118</v>
      </c>
      <c r="G8" s="175">
        <f>+'Liste des RA(AS)'!L46</f>
        <v>0.01762</v>
      </c>
      <c r="H8" s="95">
        <f>E8*G8</f>
        <v>4.405</v>
      </c>
      <c r="I8" s="269" t="s">
        <v>99</v>
      </c>
      <c r="J8" s="271" t="s">
        <v>14</v>
      </c>
      <c r="K8" s="271"/>
      <c r="L8" s="272"/>
      <c r="M8" s="67"/>
      <c r="N8" s="67"/>
      <c r="O8" s="67"/>
      <c r="P8" s="67"/>
      <c r="Q8" s="67"/>
      <c r="R8" s="67"/>
      <c r="S8" s="67"/>
      <c r="T8" s="67"/>
      <c r="U8" s="67"/>
      <c r="V8" s="67"/>
      <c r="W8" s="67"/>
    </row>
    <row r="9" spans="2:23" s="66" customFormat="1" ht="18.75" customHeight="1">
      <c r="B9" s="82" t="str">
        <f>+'Liste des RA(AS)'!C34</f>
        <v>Mérici</v>
      </c>
      <c r="C9" s="80">
        <f>+'Liste des RA(AS)'!D34</f>
        <v>20</v>
      </c>
      <c r="D9" s="81" t="str">
        <f>+'Liste des RA(AS)'!B34</f>
        <v>Gratin Dauphinois</v>
      </c>
      <c r="E9" s="179">
        <v>150</v>
      </c>
      <c r="F9" s="176" t="s">
        <v>118</v>
      </c>
      <c r="G9" s="175">
        <f>+'Liste des RA(AS)'!L34</f>
        <v>0.005393333333333333</v>
      </c>
      <c r="H9" s="79">
        <f>+E9*G9</f>
        <v>0.8089999999999999</v>
      </c>
      <c r="I9" s="269"/>
      <c r="J9" s="271"/>
      <c r="K9" s="271"/>
      <c r="L9" s="272"/>
      <c r="M9" s="67"/>
      <c r="N9" s="67"/>
      <c r="O9" s="67"/>
      <c r="P9" s="67"/>
      <c r="Q9" s="67"/>
      <c r="R9" s="67"/>
      <c r="S9" s="67"/>
      <c r="T9" s="67"/>
      <c r="U9" s="67"/>
      <c r="V9" s="67"/>
      <c r="W9" s="67"/>
    </row>
    <row r="10" spans="2:23" s="66" customFormat="1" ht="18.75" customHeight="1">
      <c r="B10" s="82" t="s">
        <v>14</v>
      </c>
      <c r="C10" s="94" t="s">
        <v>14</v>
      </c>
      <c r="D10" s="81" t="s">
        <v>14</v>
      </c>
      <c r="E10" s="181" t="s">
        <v>14</v>
      </c>
      <c r="F10" s="90" t="s">
        <v>14</v>
      </c>
      <c r="G10" s="89" t="s">
        <v>14</v>
      </c>
      <c r="H10" s="79" t="s">
        <v>14</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2" t="s">
        <v>14</v>
      </c>
      <c r="F11" s="58"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81" t="s">
        <v>14</v>
      </c>
      <c r="F12" s="90"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2" t="s">
        <v>14</v>
      </c>
      <c r="F13" s="58"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2" t="s">
        <v>14</v>
      </c>
      <c r="F14" s="58"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2" t="s">
        <v>14</v>
      </c>
      <c r="F15" s="58"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2" t="s">
        <v>14</v>
      </c>
      <c r="F16" s="58"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2" t="s">
        <v>14</v>
      </c>
      <c r="F17" s="58"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2" t="s">
        <v>14</v>
      </c>
      <c r="F18" s="58"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2" t="s">
        <v>14</v>
      </c>
      <c r="F19" s="58"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2" t="s">
        <v>14</v>
      </c>
      <c r="F20" s="58"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2" t="s">
        <v>95</v>
      </c>
      <c r="F21" s="58"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2" t="s">
        <v>14</v>
      </c>
      <c r="F22" s="58"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81" t="s">
        <v>14</v>
      </c>
      <c r="F23" s="90"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2" t="s">
        <v>14</v>
      </c>
      <c r="F24" s="58"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2" t="s">
        <v>14</v>
      </c>
      <c r="F25" s="58"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81" t="s">
        <v>14</v>
      </c>
      <c r="F26" s="80"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81" t="s">
        <v>14</v>
      </c>
      <c r="F27" s="80"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5.214</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5.214</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20.5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0.25434146341463415</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C2:E2"/>
    <mergeCell ref="G2:H2"/>
    <mergeCell ref="I2:L4"/>
    <mergeCell ref="C3:E3"/>
    <mergeCell ref="G3:H3"/>
    <mergeCell ref="C4:E4"/>
    <mergeCell ref="G4:H4"/>
    <mergeCell ref="J24:L27"/>
    <mergeCell ref="I12:I15"/>
    <mergeCell ref="J12:L15"/>
    <mergeCell ref="B5:F5"/>
    <mergeCell ref="I6:L6"/>
    <mergeCell ref="B7:F7"/>
    <mergeCell ref="I8:I11"/>
    <mergeCell ref="J8:L11"/>
    <mergeCell ref="B28:F28"/>
    <mergeCell ref="G29:L29"/>
    <mergeCell ref="G30:L30"/>
    <mergeCell ref="E31:F32"/>
    <mergeCell ref="G31:L32"/>
    <mergeCell ref="I16:I19"/>
    <mergeCell ref="J16:L19"/>
    <mergeCell ref="I20:I23"/>
    <mergeCell ref="J20:L23"/>
    <mergeCell ref="I24:I27"/>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PmO'!E10</f>
        <v>Escalope de veau</v>
      </c>
      <c r="D2" s="279"/>
      <c r="E2" s="279"/>
      <c r="F2" s="107" t="s">
        <v>111</v>
      </c>
      <c r="G2" s="280" t="s">
        <v>135</v>
      </c>
      <c r="H2" s="281"/>
      <c r="I2" s="282" t="str">
        <f>'Magret de canard'!I2:L4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115</v>
      </c>
      <c r="H3" s="292"/>
      <c r="I3" s="285"/>
      <c r="J3" s="286"/>
      <c r="K3" s="286"/>
      <c r="L3" s="287"/>
      <c r="M3" s="67"/>
      <c r="N3" s="67"/>
      <c r="O3" s="67"/>
      <c r="P3" s="67"/>
      <c r="Q3" s="67"/>
      <c r="R3" s="67"/>
      <c r="S3" s="67"/>
      <c r="T3" s="67"/>
      <c r="U3" s="67"/>
      <c r="V3" s="67"/>
      <c r="W3" s="67"/>
    </row>
    <row r="4" spans="2:23" s="66" customFormat="1" ht="26.25" customHeight="1" thickBot="1">
      <c r="B4" s="106" t="s">
        <v>108</v>
      </c>
      <c r="C4" s="293" t="s">
        <v>116</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RA(AS)'!C72</f>
        <v>Mérici</v>
      </c>
      <c r="C8" s="129">
        <f>'Liste des RA(AS)'!D72</f>
        <v>32</v>
      </c>
      <c r="D8" s="130" t="str">
        <f>'Liste des RA(AS)'!B72</f>
        <v>Veau</v>
      </c>
      <c r="E8" s="179">
        <v>220</v>
      </c>
      <c r="F8" s="177" t="s">
        <v>118</v>
      </c>
      <c r="G8" s="170">
        <f>'Liste des RA(AS)'!L72</f>
        <v>0.018879999999999997</v>
      </c>
      <c r="H8" s="171">
        <f>E8*G8</f>
        <v>4.153599999999999</v>
      </c>
      <c r="I8" s="269" t="s">
        <v>99</v>
      </c>
      <c r="J8" s="271" t="s">
        <v>14</v>
      </c>
      <c r="K8" s="271"/>
      <c r="L8" s="272"/>
      <c r="M8" s="67"/>
      <c r="N8" s="67"/>
      <c r="O8" s="67"/>
      <c r="P8" s="67"/>
      <c r="Q8" s="67"/>
      <c r="R8" s="67"/>
      <c r="S8" s="67"/>
      <c r="T8" s="67"/>
      <c r="U8" s="67"/>
      <c r="V8" s="67"/>
      <c r="W8" s="67"/>
    </row>
    <row r="9" spans="2:23" s="66" customFormat="1" ht="18.75" customHeight="1">
      <c r="B9" s="128" t="str">
        <f>'Liste des RA(AS)'!C20</f>
        <v>Mérici</v>
      </c>
      <c r="C9" s="129">
        <f>'Liste des RA(AS)'!D20</f>
        <v>11</v>
      </c>
      <c r="D9" s="130" t="str">
        <f>'Liste des RA(AS)'!B20</f>
        <v>Crème</v>
      </c>
      <c r="E9" s="179">
        <v>100</v>
      </c>
      <c r="F9" s="177" t="s">
        <v>119</v>
      </c>
      <c r="G9" s="170">
        <f>'Liste des RA(AS)'!L20</f>
        <v>0.00475</v>
      </c>
      <c r="H9" s="170">
        <f>E9*G9</f>
        <v>0.475</v>
      </c>
      <c r="I9" s="269"/>
      <c r="J9" s="271"/>
      <c r="K9" s="271"/>
      <c r="L9" s="272"/>
      <c r="M9" s="67"/>
      <c r="N9" s="67"/>
      <c r="O9" s="67"/>
      <c r="P9" s="67"/>
      <c r="Q9" s="67"/>
      <c r="R9" s="67"/>
      <c r="S9" s="67"/>
      <c r="T9" s="67"/>
      <c r="U9" s="67"/>
      <c r="V9" s="67"/>
      <c r="W9" s="67"/>
    </row>
    <row r="10" spans="2:23" s="66" customFormat="1" ht="18.75" customHeight="1">
      <c r="B10" s="128" t="str">
        <f>'Liste des RA(AS)'!C16</f>
        <v>Mérici</v>
      </c>
      <c r="C10" s="94">
        <f>'Liste des RA(AS)'!D16</f>
        <v>7</v>
      </c>
      <c r="D10" s="81" t="str">
        <f>'Liste des RA(AS)'!B16</f>
        <v>Champignon</v>
      </c>
      <c r="E10" s="179">
        <v>60</v>
      </c>
      <c r="F10" s="177" t="s">
        <v>118</v>
      </c>
      <c r="G10" s="172">
        <f>'Liste des RA(AS)'!L16</f>
        <v>0.0039900000000000005</v>
      </c>
      <c r="H10" s="172">
        <f>E10*G10</f>
        <v>0.23940000000000003</v>
      </c>
      <c r="I10" s="269"/>
      <c r="J10" s="271"/>
      <c r="K10" s="271"/>
      <c r="L10" s="272"/>
      <c r="M10" s="67"/>
      <c r="N10" s="67"/>
      <c r="O10" s="67"/>
      <c r="P10" s="67"/>
      <c r="Q10" s="67"/>
      <c r="R10" s="67"/>
      <c r="S10" s="67"/>
      <c r="T10" s="67"/>
      <c r="U10" s="67"/>
      <c r="V10" s="67"/>
      <c r="W10" s="67"/>
    </row>
    <row r="11" spans="2:23" s="66" customFormat="1" ht="18.75" customHeight="1">
      <c r="B11" s="167" t="str">
        <f>'Liste des RA(AS)'!C36</f>
        <v>Mérici</v>
      </c>
      <c r="C11" s="86">
        <f>'Liste des RA(AS)'!D36</f>
        <v>21</v>
      </c>
      <c r="D11" s="85" t="str">
        <f>'Liste des RA(AS)'!B36</f>
        <v>Haricot Vert</v>
      </c>
      <c r="E11" s="180">
        <v>120</v>
      </c>
      <c r="F11" s="178" t="s">
        <v>118</v>
      </c>
      <c r="G11" s="173">
        <f>'Liste des RA(AS)'!L36</f>
        <v>0.00246</v>
      </c>
      <c r="H11" s="173">
        <f>E11*G11</f>
        <v>0.2952</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83" t="s">
        <v>14</v>
      </c>
      <c r="F12" s="168"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4" t="s">
        <v>14</v>
      </c>
      <c r="F13" s="169"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2" t="s">
        <v>14</v>
      </c>
      <c r="F14" s="58"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2" t="s">
        <v>14</v>
      </c>
      <c r="F15" s="58"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2" t="s">
        <v>14</v>
      </c>
      <c r="F16" s="58"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2" t="s">
        <v>14</v>
      </c>
      <c r="F17" s="58"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2" t="s">
        <v>14</v>
      </c>
      <c r="F18" s="58"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2" t="s">
        <v>14</v>
      </c>
      <c r="F19" s="58"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2" t="s">
        <v>14</v>
      </c>
      <c r="F20" s="58"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2" t="s">
        <v>95</v>
      </c>
      <c r="F21" s="58"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2" t="s">
        <v>14</v>
      </c>
      <c r="F22" s="58"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81" t="s">
        <v>14</v>
      </c>
      <c r="F23" s="90"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2" t="s">
        <v>14</v>
      </c>
      <c r="F24" s="58"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2" t="s">
        <v>14</v>
      </c>
      <c r="F25" s="58"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81" t="s">
        <v>14</v>
      </c>
      <c r="F26" s="80"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81" t="s">
        <v>14</v>
      </c>
      <c r="F27" s="80"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5.163199999999999</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5.163199999999999</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19.5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0.2647794871794871</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PmO'!E11</f>
        <v>Darne de saumon</v>
      </c>
      <c r="D2" s="279"/>
      <c r="E2" s="279"/>
      <c r="F2" s="107" t="s">
        <v>111</v>
      </c>
      <c r="G2" s="280" t="s">
        <v>136</v>
      </c>
      <c r="H2" s="281"/>
      <c r="I2" s="282" t="str">
        <f>'Escalope de veau'!I2:L4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115</v>
      </c>
      <c r="H3" s="292"/>
      <c r="I3" s="285"/>
      <c r="J3" s="286"/>
      <c r="K3" s="286"/>
      <c r="L3" s="287"/>
      <c r="M3" s="67"/>
      <c r="N3" s="67"/>
      <c r="O3" s="67"/>
      <c r="P3" s="67"/>
      <c r="Q3" s="67"/>
      <c r="R3" s="67"/>
      <c r="S3" s="67"/>
      <c r="T3" s="67"/>
      <c r="U3" s="67"/>
      <c r="V3" s="67"/>
      <c r="W3" s="67"/>
    </row>
    <row r="4" spans="2:23" s="66" customFormat="1" ht="26.25" customHeight="1" thickBot="1">
      <c r="B4" s="106" t="s">
        <v>108</v>
      </c>
      <c r="C4" s="293" t="s">
        <v>142</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RA(AS)'!C60</f>
        <v>Mérii</v>
      </c>
      <c r="C8" s="129">
        <f>'Liste des RA(AS)'!D60</f>
        <v>26</v>
      </c>
      <c r="D8" s="130" t="str">
        <f>'Liste des RA(AS)'!B60</f>
        <v>Saumon (Peau)</v>
      </c>
      <c r="E8" s="179">
        <v>250</v>
      </c>
      <c r="F8" s="176" t="s">
        <v>118</v>
      </c>
      <c r="G8" s="131">
        <f>'Liste des RA(AS)'!L60</f>
        <v>0.016059999999999998</v>
      </c>
      <c r="H8" s="132">
        <f>E8*G8</f>
        <v>4.015</v>
      </c>
      <c r="I8" s="269" t="s">
        <v>99</v>
      </c>
      <c r="J8" s="271" t="s">
        <v>14</v>
      </c>
      <c r="K8" s="271"/>
      <c r="L8" s="272"/>
      <c r="M8" s="67"/>
      <c r="N8" s="67"/>
      <c r="O8" s="67"/>
      <c r="P8" s="67"/>
      <c r="Q8" s="67"/>
      <c r="R8" s="67"/>
      <c r="S8" s="67"/>
      <c r="T8" s="67"/>
      <c r="U8" s="67"/>
      <c r="V8" s="67"/>
      <c r="W8" s="67"/>
    </row>
    <row r="9" spans="2:23" s="66" customFormat="1" ht="18.75" customHeight="1">
      <c r="B9" s="128" t="str">
        <f>'Liste des RA(AS)'!C54</f>
        <v>Mérici</v>
      </c>
      <c r="C9" s="129">
        <f>'Liste des RA(AS)'!D54</f>
        <v>25</v>
      </c>
      <c r="D9" s="130" t="str">
        <f>'Liste des RA(AS)'!B54</f>
        <v>Pomme de terre</v>
      </c>
      <c r="E9" s="179">
        <v>3</v>
      </c>
      <c r="F9" s="176" t="s">
        <v>149</v>
      </c>
      <c r="G9" s="131">
        <f>'Liste des RA(AS)'!M54</f>
        <v>0.27</v>
      </c>
      <c r="H9" s="133">
        <f>E9*G9</f>
        <v>0.81</v>
      </c>
      <c r="I9" s="269"/>
      <c r="J9" s="271"/>
      <c r="K9" s="271"/>
      <c r="L9" s="272"/>
      <c r="M9" s="67"/>
      <c r="N9" s="67"/>
      <c r="O9" s="67"/>
      <c r="P9" s="67"/>
      <c r="Q9" s="67"/>
      <c r="R9" s="67"/>
      <c r="S9" s="67"/>
      <c r="T9" s="67"/>
      <c r="U9" s="67"/>
      <c r="V9" s="67"/>
      <c r="W9" s="67"/>
    </row>
    <row r="10" spans="2:23" s="66" customFormat="1" ht="18.75" customHeight="1">
      <c r="B10" s="82" t="s">
        <v>14</v>
      </c>
      <c r="C10" s="94" t="s">
        <v>14</v>
      </c>
      <c r="D10" s="81" t="s">
        <v>14</v>
      </c>
      <c r="E10" s="179" t="s">
        <v>14</v>
      </c>
      <c r="F10" s="176" t="s">
        <v>14</v>
      </c>
      <c r="G10" s="89" t="s">
        <v>14</v>
      </c>
      <c r="H10" s="79" t="s">
        <v>14</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0" t="s">
        <v>14</v>
      </c>
      <c r="F11" s="185"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79" t="s">
        <v>14</v>
      </c>
      <c r="F12" s="176"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0" t="s">
        <v>14</v>
      </c>
      <c r="F13" s="185"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0" t="s">
        <v>14</v>
      </c>
      <c r="F14" s="185"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0" t="s">
        <v>14</v>
      </c>
      <c r="F15" s="185"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0" t="s">
        <v>14</v>
      </c>
      <c r="F16" s="185"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0" t="s">
        <v>14</v>
      </c>
      <c r="F17" s="185"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0" t="s">
        <v>14</v>
      </c>
      <c r="F18" s="185"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0" t="s">
        <v>14</v>
      </c>
      <c r="F19" s="185"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0" t="s">
        <v>14</v>
      </c>
      <c r="F20" s="185"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0" t="s">
        <v>95</v>
      </c>
      <c r="F21" s="185"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0" t="s">
        <v>14</v>
      </c>
      <c r="F22" s="185"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79" t="s">
        <v>14</v>
      </c>
      <c r="F23" s="176"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0" t="s">
        <v>14</v>
      </c>
      <c r="F24" s="185"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0" t="s">
        <v>14</v>
      </c>
      <c r="F25" s="185"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79" t="s">
        <v>14</v>
      </c>
      <c r="F26" s="186"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79" t="s">
        <v>14</v>
      </c>
      <c r="F27" s="186"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4.824999999999999</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4.824999999999999</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19.5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0.2474358974358974</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PmO'!E12</f>
        <v>Escalope de cabillaud</v>
      </c>
      <c r="D2" s="279"/>
      <c r="E2" s="279"/>
      <c r="F2" s="107" t="s">
        <v>111</v>
      </c>
      <c r="G2" s="280" t="s">
        <v>137</v>
      </c>
      <c r="H2" s="281"/>
      <c r="I2" s="282" t="str">
        <f>'Darne de saumon'!I2:L4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151</v>
      </c>
      <c r="H3" s="292"/>
      <c r="I3" s="285"/>
      <c r="J3" s="286"/>
      <c r="K3" s="286"/>
      <c r="L3" s="287"/>
      <c r="M3" s="67"/>
      <c r="N3" s="67"/>
      <c r="O3" s="67"/>
      <c r="P3" s="67"/>
      <c r="Q3" s="67"/>
      <c r="R3" s="67"/>
      <c r="S3" s="67"/>
      <c r="T3" s="67"/>
      <c r="U3" s="67"/>
      <c r="V3" s="67"/>
      <c r="W3" s="67"/>
    </row>
    <row r="4" spans="2:23" s="66" customFormat="1" ht="26.25" customHeight="1" thickBot="1">
      <c r="B4" s="106" t="s">
        <v>108</v>
      </c>
      <c r="C4" s="293" t="s">
        <v>150</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RA(AS)'!C15</f>
        <v>Mérici</v>
      </c>
      <c r="C8" s="129">
        <f>'Liste des RA(AS)'!D15</f>
        <v>6</v>
      </c>
      <c r="D8" s="130" t="str">
        <f>'Liste des RA(AS)'!B15</f>
        <v>Cabillaud</v>
      </c>
      <c r="E8" s="179">
        <v>250</v>
      </c>
      <c r="F8" s="176" t="s">
        <v>118</v>
      </c>
      <c r="G8" s="174">
        <f>'Liste des RA(AS)'!L15</f>
        <v>0.00743</v>
      </c>
      <c r="H8" s="132">
        <f>E8*G8</f>
        <v>1.8575</v>
      </c>
      <c r="I8" s="269" t="s">
        <v>99</v>
      </c>
      <c r="J8" s="271" t="s">
        <v>14</v>
      </c>
      <c r="K8" s="271"/>
      <c r="L8" s="272"/>
      <c r="M8" s="67"/>
      <c r="N8" s="67"/>
      <c r="O8" s="67"/>
      <c r="P8" s="67"/>
      <c r="Q8" s="67"/>
      <c r="R8" s="67"/>
      <c r="S8" s="67"/>
      <c r="T8" s="67"/>
      <c r="U8" s="67"/>
      <c r="V8" s="67"/>
      <c r="W8" s="67"/>
    </row>
    <row r="9" spans="2:23" s="66" customFormat="1" ht="18.75" customHeight="1">
      <c r="B9" s="128" t="str">
        <f>'Liste des RA(AS)'!C54</f>
        <v>Mérici</v>
      </c>
      <c r="C9" s="129">
        <f>'Liste des RA(AS)'!D54</f>
        <v>25</v>
      </c>
      <c r="D9" s="130" t="str">
        <f>'Liste des RA(AS)'!B54</f>
        <v>Pomme de terre</v>
      </c>
      <c r="E9" s="179">
        <v>3</v>
      </c>
      <c r="F9" s="176" t="s">
        <v>152</v>
      </c>
      <c r="G9" s="131">
        <f>'Liste des RA(AS)'!M54</f>
        <v>0.27</v>
      </c>
      <c r="H9" s="133">
        <f>E9*G9</f>
        <v>0.81</v>
      </c>
      <c r="I9" s="269"/>
      <c r="J9" s="271"/>
      <c r="K9" s="271"/>
      <c r="L9" s="272"/>
      <c r="M9" s="67"/>
      <c r="N9" s="67"/>
      <c r="O9" s="67"/>
      <c r="P9" s="67"/>
      <c r="Q9" s="67"/>
      <c r="R9" s="67"/>
      <c r="S9" s="67"/>
      <c r="T9" s="67"/>
      <c r="U9" s="67"/>
      <c r="V9" s="67"/>
      <c r="W9" s="67"/>
    </row>
    <row r="10" spans="2:23" s="66" customFormat="1" ht="18.75" customHeight="1">
      <c r="B10" s="82" t="s">
        <v>14</v>
      </c>
      <c r="C10" s="94" t="s">
        <v>14</v>
      </c>
      <c r="D10" s="81" t="s">
        <v>14</v>
      </c>
      <c r="E10" s="179" t="s">
        <v>14</v>
      </c>
      <c r="F10" s="176" t="s">
        <v>14</v>
      </c>
      <c r="G10" s="89" t="s">
        <v>14</v>
      </c>
      <c r="H10" s="79" t="s">
        <v>14</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0" t="s">
        <v>14</v>
      </c>
      <c r="F11" s="185"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79" t="s">
        <v>14</v>
      </c>
      <c r="F12" s="176"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0" t="s">
        <v>14</v>
      </c>
      <c r="F13" s="185"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0" t="s">
        <v>14</v>
      </c>
      <c r="F14" s="185"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0" t="s">
        <v>14</v>
      </c>
      <c r="F15" s="185"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0" t="s">
        <v>14</v>
      </c>
      <c r="F16" s="185"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0" t="s">
        <v>14</v>
      </c>
      <c r="F17" s="185"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0" t="s">
        <v>14</v>
      </c>
      <c r="F18" s="185"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0" t="s">
        <v>14</v>
      </c>
      <c r="F19" s="185"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0" t="s">
        <v>14</v>
      </c>
      <c r="F20" s="185"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0" t="s">
        <v>95</v>
      </c>
      <c r="F21" s="185"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0" t="s">
        <v>14</v>
      </c>
      <c r="F22" s="185"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79" t="s">
        <v>14</v>
      </c>
      <c r="F23" s="176"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0" t="s">
        <v>14</v>
      </c>
      <c r="F24" s="185"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0" t="s">
        <v>14</v>
      </c>
      <c r="F25" s="185"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79" t="s">
        <v>14</v>
      </c>
      <c r="F26" s="186"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79" t="s">
        <v>14</v>
      </c>
      <c r="F27" s="186"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2.6675</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2.6675</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16.5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0.16166666666666665</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PmO'!E13</f>
        <v>Côtelettes d’agneau</v>
      </c>
      <c r="D2" s="279"/>
      <c r="E2" s="279"/>
      <c r="F2" s="107" t="s">
        <v>111</v>
      </c>
      <c r="G2" s="280" t="s">
        <v>138</v>
      </c>
      <c r="H2" s="281"/>
      <c r="I2" s="282" t="str">
        <f>'Escalope de cabillaud'!I2:L4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151</v>
      </c>
      <c r="H3" s="292"/>
      <c r="I3" s="285"/>
      <c r="J3" s="286"/>
      <c r="K3" s="286"/>
      <c r="L3" s="287"/>
      <c r="M3" s="67"/>
      <c r="N3" s="67"/>
      <c r="O3" s="67"/>
      <c r="P3" s="67"/>
      <c r="Q3" s="67"/>
      <c r="R3" s="67"/>
      <c r="S3" s="67"/>
      <c r="T3" s="67"/>
      <c r="U3" s="67"/>
      <c r="V3" s="67"/>
      <c r="W3" s="67"/>
    </row>
    <row r="4" spans="2:23" s="66" customFormat="1" ht="26.25" customHeight="1" thickBot="1">
      <c r="B4" s="106" t="s">
        <v>108</v>
      </c>
      <c r="C4" s="293" t="s">
        <v>153</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RA(AS)'!C6</f>
        <v>Merici</v>
      </c>
      <c r="C8" s="129">
        <f>'Liste des RA(AS)'!D6</f>
        <v>1</v>
      </c>
      <c r="D8" s="130" t="str">
        <f>'Liste des RA(AS)'!B6</f>
        <v>Agneau</v>
      </c>
      <c r="E8" s="179">
        <v>220</v>
      </c>
      <c r="F8" s="179" t="s">
        <v>118</v>
      </c>
      <c r="G8" s="174">
        <f>'Liste des RA(AS)'!L6</f>
        <v>0.01391</v>
      </c>
      <c r="H8" s="132">
        <f>E8*G8</f>
        <v>3.0602</v>
      </c>
      <c r="I8" s="269" t="s">
        <v>99</v>
      </c>
      <c r="J8" s="271" t="s">
        <v>14</v>
      </c>
      <c r="K8" s="271"/>
      <c r="L8" s="272"/>
      <c r="M8" s="67"/>
      <c r="N8" s="67"/>
      <c r="O8" s="67"/>
      <c r="P8" s="67"/>
      <c r="Q8" s="67"/>
      <c r="R8" s="67"/>
      <c r="S8" s="67"/>
      <c r="T8" s="67"/>
      <c r="U8" s="67"/>
      <c r="V8" s="67"/>
      <c r="W8" s="67"/>
    </row>
    <row r="9" spans="2:23" s="66" customFormat="1" ht="18.75" customHeight="1">
      <c r="B9" s="128" t="s">
        <v>14</v>
      </c>
      <c r="C9" s="129" t="s">
        <v>14</v>
      </c>
      <c r="D9" s="130" t="s">
        <v>14</v>
      </c>
      <c r="E9" s="179" t="s">
        <v>14</v>
      </c>
      <c r="F9" s="179" t="s">
        <v>14</v>
      </c>
      <c r="G9" s="131" t="s">
        <v>14</v>
      </c>
      <c r="H9" s="133" t="s">
        <v>14</v>
      </c>
      <c r="I9" s="269"/>
      <c r="J9" s="271"/>
      <c r="K9" s="271"/>
      <c r="L9" s="272"/>
      <c r="M9" s="67"/>
      <c r="N9" s="67"/>
      <c r="O9" s="67"/>
      <c r="P9" s="67"/>
      <c r="Q9" s="67"/>
      <c r="R9" s="67"/>
      <c r="S9" s="67"/>
      <c r="T9" s="67"/>
      <c r="U9" s="67"/>
      <c r="V9" s="67"/>
      <c r="W9" s="67"/>
    </row>
    <row r="10" spans="2:23" s="66" customFormat="1" ht="18.75" customHeight="1">
      <c r="B10" s="82" t="s">
        <v>14</v>
      </c>
      <c r="C10" s="94" t="s">
        <v>14</v>
      </c>
      <c r="D10" s="81" t="s">
        <v>14</v>
      </c>
      <c r="E10" s="179" t="s">
        <v>14</v>
      </c>
      <c r="F10" s="179" t="s">
        <v>14</v>
      </c>
      <c r="G10" s="89" t="s">
        <v>14</v>
      </c>
      <c r="H10" s="79" t="s">
        <v>14</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0" t="s">
        <v>14</v>
      </c>
      <c r="F11" s="180"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79" t="s">
        <v>14</v>
      </c>
      <c r="F12" s="179"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0" t="s">
        <v>14</v>
      </c>
      <c r="F13" s="180"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0" t="s">
        <v>14</v>
      </c>
      <c r="F14" s="180"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0" t="s">
        <v>14</v>
      </c>
      <c r="F15" s="180"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0" t="s">
        <v>14</v>
      </c>
      <c r="F16" s="180"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0" t="s">
        <v>14</v>
      </c>
      <c r="F17" s="180"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0" t="s">
        <v>14</v>
      </c>
      <c r="F18" s="180"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0" t="s">
        <v>14</v>
      </c>
      <c r="F19" s="180"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0" t="s">
        <v>14</v>
      </c>
      <c r="F20" s="180"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0" t="s">
        <v>95</v>
      </c>
      <c r="F21" s="180"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0" t="s">
        <v>14</v>
      </c>
      <c r="F22" s="180"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79" t="s">
        <v>14</v>
      </c>
      <c r="F23" s="179"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0" t="s">
        <v>14</v>
      </c>
      <c r="F24" s="180"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0" t="s">
        <v>14</v>
      </c>
      <c r="F25" s="180"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79" t="s">
        <v>14</v>
      </c>
      <c r="F26" s="187"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79" t="s">
        <v>14</v>
      </c>
      <c r="F27" s="187"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3.0602</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3.0602</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17.5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0.17486857142857143</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A1" sqref="A1"/>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79" t="str">
        <f>'Calcul CmO et PmO'!E14</f>
        <v>Contre-filet grillé</v>
      </c>
      <c r="D2" s="279"/>
      <c r="E2" s="279"/>
      <c r="F2" s="107" t="s">
        <v>111</v>
      </c>
      <c r="G2" s="280" t="s">
        <v>139</v>
      </c>
      <c r="H2" s="281"/>
      <c r="I2" s="282" t="str">
        <f>'côtelettes d''agneau'!I2:L4</f>
        <v>Restaurant ZYX inc.</v>
      </c>
      <c r="J2" s="283"/>
      <c r="K2" s="283"/>
      <c r="L2" s="284"/>
      <c r="M2" s="67"/>
      <c r="N2" s="67"/>
      <c r="O2" s="67"/>
      <c r="P2" s="67"/>
      <c r="Q2" s="67"/>
      <c r="R2" s="67"/>
      <c r="S2" s="67"/>
      <c r="T2" s="67"/>
      <c r="U2" s="67"/>
      <c r="V2" s="67"/>
      <c r="W2" s="67"/>
    </row>
    <row r="3" spans="2:23" s="66" customFormat="1" ht="27" customHeight="1">
      <c r="B3" s="72" t="s">
        <v>110</v>
      </c>
      <c r="C3" s="291">
        <v>1</v>
      </c>
      <c r="D3" s="291"/>
      <c r="E3" s="291"/>
      <c r="F3" s="71" t="s">
        <v>109</v>
      </c>
      <c r="G3" s="292" t="s">
        <v>151</v>
      </c>
      <c r="H3" s="292"/>
      <c r="I3" s="285"/>
      <c r="J3" s="286"/>
      <c r="K3" s="286"/>
      <c r="L3" s="287"/>
      <c r="M3" s="67"/>
      <c r="N3" s="67"/>
      <c r="O3" s="67"/>
      <c r="P3" s="67"/>
      <c r="Q3" s="67"/>
      <c r="R3" s="67"/>
      <c r="S3" s="67"/>
      <c r="T3" s="67"/>
      <c r="U3" s="67"/>
      <c r="V3" s="67"/>
      <c r="W3" s="67"/>
    </row>
    <row r="4" spans="2:23" s="66" customFormat="1" ht="26.25" customHeight="1" thickBot="1">
      <c r="B4" s="106" t="s">
        <v>108</v>
      </c>
      <c r="C4" s="293" t="s">
        <v>154</v>
      </c>
      <c r="D4" s="293"/>
      <c r="E4" s="293"/>
      <c r="F4" s="105" t="s">
        <v>107</v>
      </c>
      <c r="G4" s="294" t="s">
        <v>14</v>
      </c>
      <c r="H4" s="295"/>
      <c r="I4" s="288"/>
      <c r="J4" s="289"/>
      <c r="K4" s="289"/>
      <c r="L4" s="290"/>
      <c r="M4" s="67"/>
      <c r="N4" s="67"/>
      <c r="O4" s="67"/>
      <c r="P4" s="67"/>
      <c r="Q4" s="67"/>
      <c r="R4" s="67"/>
      <c r="S4" s="67"/>
      <c r="T4" s="67"/>
      <c r="U4" s="67"/>
      <c r="V4" s="67"/>
      <c r="W4" s="67"/>
    </row>
    <row r="5" spans="2:23" s="66" customFormat="1" ht="3.75" customHeight="1" thickTop="1">
      <c r="B5" s="257"/>
      <c r="C5" s="258"/>
      <c r="D5" s="258"/>
      <c r="E5" s="258"/>
      <c r="F5" s="258"/>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74" t="s">
        <v>100</v>
      </c>
      <c r="J6" s="275"/>
      <c r="K6" s="275"/>
      <c r="L6" s="276"/>
      <c r="M6" s="67"/>
      <c r="N6" s="67"/>
      <c r="O6" s="67"/>
      <c r="P6" s="67"/>
      <c r="Q6" s="67"/>
      <c r="R6" s="67"/>
      <c r="S6" s="67"/>
      <c r="T6" s="67"/>
      <c r="U6" s="67"/>
      <c r="V6" s="67"/>
      <c r="W6" s="67"/>
    </row>
    <row r="7" spans="2:23" s="66" customFormat="1" ht="3.75" customHeight="1">
      <c r="B7" s="277"/>
      <c r="C7" s="278"/>
      <c r="D7" s="278"/>
      <c r="E7" s="278"/>
      <c r="F7" s="278"/>
      <c r="G7" s="98"/>
      <c r="H7" s="75"/>
      <c r="I7" s="97"/>
      <c r="J7" s="97"/>
      <c r="K7" s="97"/>
      <c r="L7" s="96"/>
      <c r="M7" s="67"/>
      <c r="N7" s="67"/>
      <c r="O7" s="67"/>
      <c r="P7" s="67"/>
      <c r="Q7" s="67"/>
      <c r="R7" s="67"/>
      <c r="S7" s="67"/>
      <c r="T7" s="67"/>
      <c r="U7" s="67"/>
      <c r="V7" s="67"/>
      <c r="W7" s="67"/>
    </row>
    <row r="8" spans="2:23" s="66" customFormat="1" ht="18.75" customHeight="1">
      <c r="B8" s="128" t="str">
        <f>'Liste des RA(AS)'!C19</f>
        <v>Mérici</v>
      </c>
      <c r="C8" s="129">
        <f>'Liste des RA(AS)'!D19</f>
        <v>10</v>
      </c>
      <c r="D8" s="130" t="str">
        <f>'Liste des RA(AS)'!B19</f>
        <v>Contre Filet</v>
      </c>
      <c r="E8" s="179">
        <v>220</v>
      </c>
      <c r="F8" s="176" t="s">
        <v>118</v>
      </c>
      <c r="G8" s="174">
        <f>'Liste des RA(AS)'!L19</f>
        <v>0.0175</v>
      </c>
      <c r="H8" s="132">
        <f>E8*G8</f>
        <v>3.8500000000000005</v>
      </c>
      <c r="I8" s="269" t="s">
        <v>99</v>
      </c>
      <c r="J8" s="271" t="s">
        <v>14</v>
      </c>
      <c r="K8" s="271"/>
      <c r="L8" s="272"/>
      <c r="M8" s="67"/>
      <c r="N8" s="67"/>
      <c r="O8" s="67"/>
      <c r="P8" s="67"/>
      <c r="Q8" s="67"/>
      <c r="R8" s="67"/>
      <c r="S8" s="67"/>
      <c r="T8" s="67"/>
      <c r="U8" s="67"/>
      <c r="V8" s="67"/>
      <c r="W8" s="67"/>
    </row>
    <row r="9" spans="2:23" s="66" customFormat="1" ht="18.75" customHeight="1">
      <c r="B9" s="128" t="str">
        <f>'Liste des RA(AS)'!C29</f>
        <v>Mérici</v>
      </c>
      <c r="C9" s="129">
        <f>'Liste des RA(AS)'!D29</f>
        <v>16</v>
      </c>
      <c r="D9" s="130" t="str">
        <f>'Liste des RA(AS)'!B29</f>
        <v>Frite</v>
      </c>
      <c r="E9" s="179">
        <v>100</v>
      </c>
      <c r="F9" s="176" t="s">
        <v>118</v>
      </c>
      <c r="G9" s="174">
        <f>'Liste des RA(AS)'!L29</f>
        <v>0.00172</v>
      </c>
      <c r="H9" s="133">
        <f>E9*G9</f>
        <v>0.172</v>
      </c>
      <c r="I9" s="269"/>
      <c r="J9" s="271"/>
      <c r="K9" s="271"/>
      <c r="L9" s="272"/>
      <c r="M9" s="67"/>
      <c r="N9" s="67"/>
      <c r="O9" s="67"/>
      <c r="P9" s="67"/>
      <c r="Q9" s="67"/>
      <c r="R9" s="67"/>
      <c r="S9" s="67"/>
      <c r="T9" s="67"/>
      <c r="U9" s="67"/>
      <c r="V9" s="67"/>
      <c r="W9" s="67"/>
    </row>
    <row r="10" spans="2:23" s="66" customFormat="1" ht="18.75" customHeight="1">
      <c r="B10" s="82" t="s">
        <v>14</v>
      </c>
      <c r="C10" s="94" t="s">
        <v>14</v>
      </c>
      <c r="D10" s="81" t="s">
        <v>14</v>
      </c>
      <c r="E10" s="179" t="s">
        <v>14</v>
      </c>
      <c r="F10" s="176" t="s">
        <v>14</v>
      </c>
      <c r="G10" s="89" t="s">
        <v>14</v>
      </c>
      <c r="H10" s="79" t="s">
        <v>14</v>
      </c>
      <c r="I10" s="269"/>
      <c r="J10" s="271"/>
      <c r="K10" s="271"/>
      <c r="L10" s="272"/>
      <c r="M10" s="67"/>
      <c r="N10" s="67"/>
      <c r="O10" s="67"/>
      <c r="P10" s="67"/>
      <c r="Q10" s="67"/>
      <c r="R10" s="67"/>
      <c r="S10" s="67"/>
      <c r="T10" s="67"/>
      <c r="U10" s="67"/>
      <c r="V10" s="67"/>
      <c r="W10" s="67"/>
    </row>
    <row r="11" spans="2:23" s="66" customFormat="1" ht="18.75" customHeight="1">
      <c r="B11" s="87" t="s">
        <v>14</v>
      </c>
      <c r="C11" s="86" t="s">
        <v>14</v>
      </c>
      <c r="D11" s="85" t="s">
        <v>14</v>
      </c>
      <c r="E11" s="180" t="s">
        <v>14</v>
      </c>
      <c r="F11" s="185" t="s">
        <v>14</v>
      </c>
      <c r="G11" s="84" t="s">
        <v>14</v>
      </c>
      <c r="H11" s="83" t="s">
        <v>14</v>
      </c>
      <c r="I11" s="269"/>
      <c r="J11" s="271"/>
      <c r="K11" s="271"/>
      <c r="L11" s="272"/>
      <c r="M11" s="67"/>
      <c r="N11" s="67"/>
      <c r="O11" s="67"/>
      <c r="P11" s="67"/>
      <c r="Q11" s="67"/>
      <c r="R11" s="67"/>
      <c r="S11" s="67"/>
      <c r="T11" s="67"/>
      <c r="U11" s="67"/>
      <c r="V11" s="67"/>
      <c r="W11" s="67"/>
    </row>
    <row r="12" spans="2:23" s="66" customFormat="1" ht="18.75" customHeight="1">
      <c r="B12" s="82" t="s">
        <v>14</v>
      </c>
      <c r="C12" s="80" t="s">
        <v>14</v>
      </c>
      <c r="D12" s="81" t="s">
        <v>14</v>
      </c>
      <c r="E12" s="179" t="s">
        <v>14</v>
      </c>
      <c r="F12" s="176" t="s">
        <v>14</v>
      </c>
      <c r="G12" s="89" t="s">
        <v>14</v>
      </c>
      <c r="H12" s="79" t="s">
        <v>14</v>
      </c>
      <c r="I12" s="269" t="s">
        <v>98</v>
      </c>
      <c r="J12" s="270" t="s">
        <v>14</v>
      </c>
      <c r="K12" s="271"/>
      <c r="L12" s="272"/>
      <c r="M12" s="67"/>
      <c r="N12" s="67"/>
      <c r="O12" s="67"/>
      <c r="P12" s="67"/>
      <c r="Q12" s="67"/>
      <c r="R12" s="67"/>
      <c r="S12" s="67"/>
      <c r="T12" s="67"/>
      <c r="U12" s="67"/>
      <c r="V12" s="67"/>
      <c r="W12" s="67"/>
    </row>
    <row r="13" spans="2:23" s="66" customFormat="1" ht="18.75" customHeight="1">
      <c r="B13" s="87" t="s">
        <v>14</v>
      </c>
      <c r="C13" s="86" t="s">
        <v>14</v>
      </c>
      <c r="D13" s="85" t="s">
        <v>14</v>
      </c>
      <c r="E13" s="180" t="s">
        <v>14</v>
      </c>
      <c r="F13" s="185" t="s">
        <v>14</v>
      </c>
      <c r="G13" s="84" t="s">
        <v>14</v>
      </c>
      <c r="H13" s="83" t="s">
        <v>14</v>
      </c>
      <c r="I13" s="269"/>
      <c r="J13" s="271"/>
      <c r="K13" s="271"/>
      <c r="L13" s="272"/>
      <c r="M13" s="67"/>
      <c r="N13" s="67"/>
      <c r="O13" s="67"/>
      <c r="P13" s="67"/>
      <c r="Q13" s="67"/>
      <c r="R13" s="67"/>
      <c r="S13" s="67"/>
      <c r="T13" s="67"/>
      <c r="U13" s="67"/>
      <c r="V13" s="67"/>
      <c r="W13" s="67"/>
    </row>
    <row r="14" spans="2:23" s="66" customFormat="1" ht="18.75" customHeight="1">
      <c r="B14" s="87" t="s">
        <v>14</v>
      </c>
      <c r="C14" s="93" t="s">
        <v>14</v>
      </c>
      <c r="D14" s="85" t="s">
        <v>14</v>
      </c>
      <c r="E14" s="180" t="s">
        <v>14</v>
      </c>
      <c r="F14" s="185" t="s">
        <v>14</v>
      </c>
      <c r="G14" s="84" t="s">
        <v>14</v>
      </c>
      <c r="H14" s="83" t="s">
        <v>14</v>
      </c>
      <c r="I14" s="269"/>
      <c r="J14" s="271"/>
      <c r="K14" s="271"/>
      <c r="L14" s="272"/>
      <c r="M14" s="67"/>
      <c r="N14" s="67"/>
      <c r="O14" s="67"/>
      <c r="P14" s="67"/>
      <c r="Q14" s="67"/>
      <c r="R14" s="67"/>
      <c r="S14" s="67"/>
      <c r="T14" s="67"/>
      <c r="U14" s="67"/>
      <c r="V14" s="67"/>
      <c r="W14" s="67"/>
    </row>
    <row r="15" spans="2:23" s="66" customFormat="1" ht="18.75" customHeight="1">
      <c r="B15" s="87" t="s">
        <v>14</v>
      </c>
      <c r="C15" s="92" t="s">
        <v>14</v>
      </c>
      <c r="D15" s="85" t="s">
        <v>14</v>
      </c>
      <c r="E15" s="180" t="s">
        <v>14</v>
      </c>
      <c r="F15" s="185" t="s">
        <v>14</v>
      </c>
      <c r="G15" s="84" t="s">
        <v>14</v>
      </c>
      <c r="H15" s="83" t="s">
        <v>14</v>
      </c>
      <c r="I15" s="269"/>
      <c r="J15" s="271"/>
      <c r="K15" s="271"/>
      <c r="L15" s="272"/>
      <c r="M15" s="67"/>
      <c r="N15" s="67"/>
      <c r="O15" s="67"/>
      <c r="P15" s="67"/>
      <c r="Q15" s="67"/>
      <c r="R15" s="67"/>
      <c r="S15" s="67"/>
      <c r="T15" s="67"/>
      <c r="U15" s="67"/>
      <c r="V15" s="67"/>
      <c r="W15" s="67"/>
    </row>
    <row r="16" spans="2:23" s="66" customFormat="1" ht="18.75" customHeight="1">
      <c r="B16" s="87" t="s">
        <v>14</v>
      </c>
      <c r="C16" s="91" t="s">
        <v>14</v>
      </c>
      <c r="D16" s="85" t="s">
        <v>14</v>
      </c>
      <c r="E16" s="180" t="s">
        <v>14</v>
      </c>
      <c r="F16" s="185" t="s">
        <v>14</v>
      </c>
      <c r="G16" s="84" t="s">
        <v>14</v>
      </c>
      <c r="H16" s="83" t="s">
        <v>14</v>
      </c>
      <c r="I16" s="269" t="s">
        <v>97</v>
      </c>
      <c r="J16" s="270" t="s">
        <v>14</v>
      </c>
      <c r="K16" s="271"/>
      <c r="L16" s="272"/>
      <c r="M16" s="67"/>
      <c r="N16" s="67"/>
      <c r="O16" s="67"/>
      <c r="P16" s="67"/>
      <c r="Q16" s="67"/>
      <c r="R16" s="67"/>
      <c r="S16" s="67"/>
      <c r="T16" s="67"/>
      <c r="U16" s="67"/>
      <c r="V16" s="67"/>
      <c r="W16" s="67"/>
    </row>
    <row r="17" spans="2:23" s="66" customFormat="1" ht="18.75" customHeight="1">
      <c r="B17" s="87" t="s">
        <v>14</v>
      </c>
      <c r="C17" s="92" t="s">
        <v>14</v>
      </c>
      <c r="D17" s="85" t="s">
        <v>14</v>
      </c>
      <c r="E17" s="180" t="s">
        <v>14</v>
      </c>
      <c r="F17" s="185" t="s">
        <v>14</v>
      </c>
      <c r="G17" s="84" t="s">
        <v>14</v>
      </c>
      <c r="H17" s="83" t="s">
        <v>14</v>
      </c>
      <c r="I17" s="269"/>
      <c r="J17" s="271"/>
      <c r="K17" s="271"/>
      <c r="L17" s="272"/>
      <c r="M17" s="67"/>
      <c r="N17" s="67"/>
      <c r="O17" s="67"/>
      <c r="P17" s="67"/>
      <c r="Q17" s="67"/>
      <c r="R17" s="67"/>
      <c r="S17" s="67"/>
      <c r="T17" s="67"/>
      <c r="U17" s="67"/>
      <c r="V17" s="67"/>
      <c r="W17" s="67"/>
    </row>
    <row r="18" spans="2:23" s="66" customFormat="1" ht="18.75" customHeight="1">
      <c r="B18" s="87" t="s">
        <v>14</v>
      </c>
      <c r="C18" s="86" t="s">
        <v>14</v>
      </c>
      <c r="D18" s="85" t="s">
        <v>14</v>
      </c>
      <c r="E18" s="180" t="s">
        <v>14</v>
      </c>
      <c r="F18" s="185" t="s">
        <v>14</v>
      </c>
      <c r="G18" s="84" t="s">
        <v>14</v>
      </c>
      <c r="H18" s="83" t="s">
        <v>14</v>
      </c>
      <c r="I18" s="269"/>
      <c r="J18" s="271"/>
      <c r="K18" s="271"/>
      <c r="L18" s="272"/>
      <c r="M18" s="67"/>
      <c r="N18" s="67"/>
      <c r="O18" s="67"/>
      <c r="P18" s="67"/>
      <c r="Q18" s="67"/>
      <c r="R18" s="67"/>
      <c r="S18" s="67"/>
      <c r="T18" s="67"/>
      <c r="U18" s="67"/>
      <c r="V18" s="67"/>
      <c r="W18" s="67"/>
    </row>
    <row r="19" spans="2:23" s="66" customFormat="1" ht="18.75" customHeight="1">
      <c r="B19" s="87" t="s">
        <v>14</v>
      </c>
      <c r="C19" s="86" t="s">
        <v>14</v>
      </c>
      <c r="D19" s="85" t="s">
        <v>14</v>
      </c>
      <c r="E19" s="180" t="s">
        <v>14</v>
      </c>
      <c r="F19" s="185" t="s">
        <v>14</v>
      </c>
      <c r="G19" s="84" t="s">
        <v>14</v>
      </c>
      <c r="H19" s="83" t="s">
        <v>14</v>
      </c>
      <c r="I19" s="269"/>
      <c r="J19" s="271"/>
      <c r="K19" s="271"/>
      <c r="L19" s="272"/>
      <c r="M19" s="67"/>
      <c r="N19" s="67"/>
      <c r="O19" s="67"/>
      <c r="P19" s="67"/>
      <c r="Q19" s="67"/>
      <c r="R19" s="67"/>
      <c r="S19" s="67"/>
      <c r="T19" s="67"/>
      <c r="U19" s="67"/>
      <c r="V19" s="67"/>
      <c r="W19" s="67"/>
    </row>
    <row r="20" spans="2:23" s="66" customFormat="1" ht="18.75" customHeight="1">
      <c r="B20" s="87" t="s">
        <v>14</v>
      </c>
      <c r="C20" s="91" t="s">
        <v>14</v>
      </c>
      <c r="D20" s="85" t="s">
        <v>14</v>
      </c>
      <c r="E20" s="180" t="s">
        <v>14</v>
      </c>
      <c r="F20" s="185" t="s">
        <v>14</v>
      </c>
      <c r="G20" s="84" t="s">
        <v>14</v>
      </c>
      <c r="H20" s="83" t="s">
        <v>14</v>
      </c>
      <c r="I20" s="273" t="s">
        <v>96</v>
      </c>
      <c r="J20" s="271" t="s">
        <v>14</v>
      </c>
      <c r="K20" s="271"/>
      <c r="L20" s="272"/>
      <c r="M20" s="67"/>
      <c r="N20" s="67"/>
      <c r="O20" s="67"/>
      <c r="P20" s="67"/>
      <c r="Q20" s="67"/>
      <c r="R20" s="67"/>
      <c r="S20" s="67"/>
      <c r="T20" s="67"/>
      <c r="U20" s="67"/>
      <c r="V20" s="67"/>
      <c r="W20" s="67"/>
    </row>
    <row r="21" spans="2:23" s="66" customFormat="1" ht="18.75" customHeight="1">
      <c r="B21" s="87" t="s">
        <v>14</v>
      </c>
      <c r="C21" s="86" t="s">
        <v>14</v>
      </c>
      <c r="D21" s="85" t="s">
        <v>14</v>
      </c>
      <c r="E21" s="180" t="s">
        <v>95</v>
      </c>
      <c r="F21" s="185" t="s">
        <v>14</v>
      </c>
      <c r="G21" s="84" t="s">
        <v>14</v>
      </c>
      <c r="H21" s="83" t="s">
        <v>14</v>
      </c>
      <c r="I21" s="269"/>
      <c r="J21" s="271"/>
      <c r="K21" s="271"/>
      <c r="L21" s="272"/>
      <c r="M21" s="67"/>
      <c r="N21" s="67"/>
      <c r="O21" s="67"/>
      <c r="P21" s="67"/>
      <c r="Q21" s="67"/>
      <c r="R21" s="67"/>
      <c r="S21" s="67"/>
      <c r="T21" s="67"/>
      <c r="U21" s="67"/>
      <c r="V21" s="67"/>
      <c r="W21" s="67"/>
    </row>
    <row r="22" spans="2:23" s="66" customFormat="1" ht="18.75" customHeight="1">
      <c r="B22" s="87" t="s">
        <v>14</v>
      </c>
      <c r="C22" s="86" t="s">
        <v>14</v>
      </c>
      <c r="D22" s="88" t="s">
        <v>14</v>
      </c>
      <c r="E22" s="180" t="s">
        <v>14</v>
      </c>
      <c r="F22" s="185" t="s">
        <v>14</v>
      </c>
      <c r="G22" s="84" t="s">
        <v>14</v>
      </c>
      <c r="H22" s="83" t="s">
        <v>14</v>
      </c>
      <c r="I22" s="269"/>
      <c r="J22" s="271"/>
      <c r="K22" s="271"/>
      <c r="L22" s="272"/>
      <c r="M22" s="67"/>
      <c r="N22" s="67"/>
      <c r="O22" s="67"/>
      <c r="P22" s="67"/>
      <c r="Q22" s="67"/>
      <c r="R22" s="67"/>
      <c r="S22" s="67"/>
      <c r="T22" s="67"/>
      <c r="U22" s="67"/>
      <c r="V22" s="67"/>
      <c r="W22" s="67"/>
    </row>
    <row r="23" spans="2:23" s="66" customFormat="1" ht="18.75" customHeight="1">
      <c r="B23" s="82" t="s">
        <v>14</v>
      </c>
      <c r="C23" s="80" t="s">
        <v>14</v>
      </c>
      <c r="D23" s="81" t="s">
        <v>14</v>
      </c>
      <c r="E23" s="179" t="s">
        <v>14</v>
      </c>
      <c r="F23" s="176" t="s">
        <v>14</v>
      </c>
      <c r="G23" s="89" t="s">
        <v>14</v>
      </c>
      <c r="H23" s="78" t="s">
        <v>14</v>
      </c>
      <c r="I23" s="269"/>
      <c r="J23" s="271"/>
      <c r="K23" s="271"/>
      <c r="L23" s="272"/>
      <c r="M23" s="67"/>
      <c r="N23" s="67"/>
      <c r="O23" s="67"/>
      <c r="P23" s="67"/>
      <c r="Q23" s="67"/>
      <c r="R23" s="67"/>
      <c r="S23" s="67"/>
      <c r="T23" s="67"/>
      <c r="U23" s="67"/>
      <c r="V23" s="67"/>
      <c r="W23" s="67"/>
    </row>
    <row r="24" spans="2:23" s="66" customFormat="1" ht="18.75" customHeight="1">
      <c r="B24" s="87" t="s">
        <v>14</v>
      </c>
      <c r="C24" s="86" t="s">
        <v>14</v>
      </c>
      <c r="D24" s="88" t="s">
        <v>14</v>
      </c>
      <c r="E24" s="180" t="s">
        <v>14</v>
      </c>
      <c r="F24" s="185" t="s">
        <v>14</v>
      </c>
      <c r="G24" s="84" t="s">
        <v>14</v>
      </c>
      <c r="H24" s="83" t="s">
        <v>14</v>
      </c>
      <c r="I24" s="273" t="s">
        <v>94</v>
      </c>
      <c r="J24" s="270" t="s">
        <v>14</v>
      </c>
      <c r="K24" s="271"/>
      <c r="L24" s="272"/>
      <c r="M24" s="67"/>
      <c r="N24" s="67"/>
      <c r="O24" s="67"/>
      <c r="P24" s="67"/>
      <c r="Q24" s="67"/>
      <c r="R24" s="67"/>
      <c r="S24" s="67"/>
      <c r="T24" s="67"/>
      <c r="U24" s="67"/>
      <c r="V24" s="67"/>
      <c r="W24" s="67"/>
    </row>
    <row r="25" spans="2:23" s="66" customFormat="1" ht="18.75" customHeight="1">
      <c r="B25" s="87" t="s">
        <v>14</v>
      </c>
      <c r="C25" s="86" t="s">
        <v>14</v>
      </c>
      <c r="D25" s="85" t="s">
        <v>14</v>
      </c>
      <c r="E25" s="180" t="s">
        <v>14</v>
      </c>
      <c r="F25" s="185" t="s">
        <v>14</v>
      </c>
      <c r="G25" s="84" t="s">
        <v>14</v>
      </c>
      <c r="H25" s="83" t="s">
        <v>14</v>
      </c>
      <c r="I25" s="269"/>
      <c r="J25" s="271"/>
      <c r="K25" s="271"/>
      <c r="L25" s="272"/>
      <c r="M25" s="67"/>
      <c r="N25" s="67"/>
      <c r="O25" s="67"/>
      <c r="P25" s="67"/>
      <c r="Q25" s="67"/>
      <c r="R25" s="67"/>
      <c r="S25" s="67"/>
      <c r="T25" s="67"/>
      <c r="U25" s="67"/>
      <c r="V25" s="67"/>
      <c r="W25" s="67"/>
    </row>
    <row r="26" spans="2:23" s="66" customFormat="1" ht="18.75" customHeight="1">
      <c r="B26" s="82" t="s">
        <v>14</v>
      </c>
      <c r="C26" s="80" t="s">
        <v>14</v>
      </c>
      <c r="D26" s="81" t="s">
        <v>14</v>
      </c>
      <c r="E26" s="179" t="s">
        <v>14</v>
      </c>
      <c r="F26" s="186" t="s">
        <v>14</v>
      </c>
      <c r="G26" s="79" t="s">
        <v>14</v>
      </c>
      <c r="H26" s="78" t="s">
        <v>14</v>
      </c>
      <c r="I26" s="269"/>
      <c r="J26" s="271"/>
      <c r="K26" s="271"/>
      <c r="L26" s="272"/>
      <c r="M26" s="67"/>
      <c r="N26" s="67"/>
      <c r="O26" s="67"/>
      <c r="P26" s="67"/>
      <c r="Q26" s="67"/>
      <c r="R26" s="67"/>
      <c r="S26" s="67"/>
      <c r="T26" s="67"/>
      <c r="U26" s="67"/>
      <c r="V26" s="67"/>
      <c r="W26" s="67"/>
    </row>
    <row r="27" spans="2:23" s="66" customFormat="1" ht="18.75" customHeight="1">
      <c r="B27" s="82" t="s">
        <v>14</v>
      </c>
      <c r="C27" s="80" t="s">
        <v>14</v>
      </c>
      <c r="D27" s="81" t="s">
        <v>14</v>
      </c>
      <c r="E27" s="179" t="s">
        <v>14</v>
      </c>
      <c r="F27" s="186" t="s">
        <v>14</v>
      </c>
      <c r="G27" s="79" t="s">
        <v>14</v>
      </c>
      <c r="H27" s="78" t="s">
        <v>14</v>
      </c>
      <c r="I27" s="269"/>
      <c r="J27" s="271"/>
      <c r="K27" s="271"/>
      <c r="L27" s="272"/>
      <c r="M27" s="67"/>
      <c r="N27" s="67"/>
      <c r="O27" s="67"/>
      <c r="P27" s="67"/>
      <c r="Q27" s="67"/>
      <c r="R27" s="67"/>
      <c r="S27" s="67"/>
      <c r="T27" s="67"/>
      <c r="U27" s="67"/>
      <c r="V27" s="67"/>
      <c r="W27" s="67"/>
    </row>
    <row r="28" spans="2:23" s="66" customFormat="1" ht="3.75" customHeight="1">
      <c r="B28" s="257" t="s">
        <v>14</v>
      </c>
      <c r="C28" s="258"/>
      <c r="D28" s="259"/>
      <c r="E28" s="258"/>
      <c r="F28" s="258"/>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4.022</v>
      </c>
      <c r="E29" s="73" t="s">
        <v>92</v>
      </c>
      <c r="F29" s="73"/>
      <c r="G29" s="260" t="s">
        <v>14</v>
      </c>
      <c r="H29" s="261"/>
      <c r="I29" s="261"/>
      <c r="J29" s="261"/>
      <c r="K29" s="261"/>
      <c r="L29" s="262"/>
      <c r="M29" s="67"/>
      <c r="N29" s="67"/>
      <c r="O29" s="67"/>
      <c r="P29" s="67"/>
      <c r="Q29" s="67"/>
      <c r="R29" s="67"/>
      <c r="S29" s="67"/>
      <c r="T29" s="67"/>
      <c r="U29" s="67"/>
      <c r="V29" s="67"/>
      <c r="W29" s="67"/>
    </row>
    <row r="30" spans="2:23" s="66" customFormat="1" ht="18.75" customHeight="1">
      <c r="B30" s="72" t="s">
        <v>91</v>
      </c>
      <c r="C30" s="109" t="s">
        <v>14</v>
      </c>
      <c r="D30" s="70">
        <f>+D29/C3</f>
        <v>4.022</v>
      </c>
      <c r="E30" s="73" t="s">
        <v>90</v>
      </c>
      <c r="F30" s="73"/>
      <c r="G30" s="260" t="s">
        <v>14</v>
      </c>
      <c r="H30" s="261"/>
      <c r="I30" s="261"/>
      <c r="J30" s="261"/>
      <c r="K30" s="261"/>
      <c r="L30" s="262"/>
      <c r="M30" s="67"/>
      <c r="N30" s="67"/>
      <c r="O30" s="67"/>
      <c r="P30" s="67"/>
      <c r="Q30" s="67"/>
      <c r="R30" s="67"/>
      <c r="S30" s="67"/>
      <c r="T30" s="67"/>
      <c r="U30" s="67"/>
      <c r="V30" s="67"/>
      <c r="W30" s="67"/>
    </row>
    <row r="31" spans="2:23" s="66" customFormat="1" ht="18.75" customHeight="1">
      <c r="B31" s="72" t="s">
        <v>89</v>
      </c>
      <c r="C31" s="109" t="s">
        <v>14</v>
      </c>
      <c r="D31" s="70">
        <v>18.5</v>
      </c>
      <c r="E31" s="263" t="s">
        <v>88</v>
      </c>
      <c r="F31" s="263"/>
      <c r="G31" s="265" t="s">
        <v>14</v>
      </c>
      <c r="H31" s="265"/>
      <c r="I31" s="265"/>
      <c r="J31" s="265"/>
      <c r="K31" s="265"/>
      <c r="L31" s="266"/>
      <c r="M31" s="67"/>
      <c r="N31" s="67"/>
      <c r="O31" s="67"/>
      <c r="P31" s="67"/>
      <c r="Q31" s="67"/>
      <c r="R31" s="67"/>
      <c r="S31" s="67"/>
      <c r="T31" s="67"/>
      <c r="U31" s="67"/>
      <c r="V31" s="67"/>
      <c r="W31" s="67"/>
    </row>
    <row r="32" spans="2:23" s="66" customFormat="1" ht="18.75" customHeight="1" thickBot="1">
      <c r="B32" s="69" t="s">
        <v>87</v>
      </c>
      <c r="C32" s="110" t="s">
        <v>14</v>
      </c>
      <c r="D32" s="68">
        <f>+D30/D31</f>
        <v>0.21740540540540543</v>
      </c>
      <c r="E32" s="264"/>
      <c r="F32" s="264"/>
      <c r="G32" s="267"/>
      <c r="H32" s="267"/>
      <c r="I32" s="267"/>
      <c r="J32" s="267"/>
      <c r="K32" s="267"/>
      <c r="L32" s="268"/>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Latour</dc:creator>
  <cp:keywords/>
  <dc:description/>
  <cp:lastModifiedBy>Microsoft Office User</cp:lastModifiedBy>
  <dcterms:created xsi:type="dcterms:W3CDTF">2016-09-14T18:02:05Z</dcterms:created>
  <dcterms:modified xsi:type="dcterms:W3CDTF">2020-10-18T14:13:48Z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