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32767" windowHeight="26600" tabRatio="920" activeTab="0"/>
  </bookViews>
  <sheets>
    <sheet name="Calcul CmO et PmO (2)" sheetId="1" r:id="rId1"/>
    <sheet name="Digestifs" sheetId="2" r:id="rId2"/>
    <sheet name="Cognac" sheetId="3" r:id="rId3"/>
  </sheets>
  <externalReferences>
    <externalReference r:id="rId6"/>
  </externalReferences>
  <definedNames>
    <definedName name="image1">#REF!</definedName>
  </definedNames>
  <calcPr fullCalcOnLoad="1"/>
</workbook>
</file>

<file path=xl/sharedStrings.xml><?xml version="1.0" encoding="utf-8"?>
<sst xmlns="http://schemas.openxmlformats.org/spreadsheetml/2006/main" count="163" uniqueCount="69">
  <si>
    <t>Navan liqueur vanille naturell e de Madagascar et cognac</t>
  </si>
  <si>
    <t>Sambuca Ramazzotti liqueur d'anis</t>
  </si>
  <si>
    <t>Sortilège whisky canadien et sirop d'érable</t>
  </si>
  <si>
    <t>Tia Maria boisson diverse</t>
  </si>
  <si>
    <t>St-Vivant v.s. Armagnac</t>
  </si>
  <si>
    <t>St-Rémy Authentic VSOP brandy</t>
  </si>
  <si>
    <t>Boulard calvados</t>
  </si>
  <si>
    <t>Glenmorangie Original, 10 ans, whisky écossais</t>
  </si>
  <si>
    <t>Chivas Regal, 12 ans, whisky écossais</t>
  </si>
  <si>
    <t>Auchentoshan, 10 ans, whisky écossais</t>
  </si>
  <si>
    <t>The Macallan, 12 ans, whisky écossais</t>
  </si>
  <si>
    <t>Dalwhinnie, 15 ans, whisky écossais</t>
  </si>
  <si>
    <t>Galliano 1896 liqueur d'herbe</t>
  </si>
  <si>
    <t>Goldschlager schnapps cannelle liqueur diverse</t>
  </si>
  <si>
    <t>Grand Marnier liqueur d'agrumes</t>
  </si>
  <si>
    <t>Grappa Monovitigno di Prosecco De Negri</t>
  </si>
  <si>
    <t>Kahlua boisson diverse</t>
  </si>
  <si>
    <t xml:space="preserve"> </t>
  </si>
  <si>
    <t>Courvoisier x.o. cognac napoléon</t>
  </si>
  <si>
    <t>Courvoisier cognac v.s.</t>
  </si>
  <si>
    <t>Rémy Martin grand cru Cognac Petite Champagne</t>
  </si>
  <si>
    <t>Courvoisier Fine Champagne cognac v.s.o.p.</t>
  </si>
  <si>
    <t>Jameson, whisky irlandais</t>
  </si>
  <si>
    <t>Canadian Club, whisky canadien</t>
  </si>
  <si>
    <t>Jack Daniels, whisky américain</t>
  </si>
  <si>
    <t>Johnnie Walker Red Label, whisky écossais</t>
  </si>
  <si>
    <t>Johnnie Walker Black Label, 12 ans, whisky écossais</t>
  </si>
  <si>
    <t>Glenlivet, 12 ans, whisky écossais</t>
  </si>
  <si>
    <t>Glenfiddich, 12 ans, whisky écossais</t>
  </si>
  <si>
    <t>Amaretto di Saronno Originale liqueur d'amande</t>
  </si>
  <si>
    <t>Amarula Cream boisson à la crème</t>
  </si>
  <si>
    <t>Baileys l'original boisson à la crème irlandaise</t>
  </si>
  <si>
    <t>Belle de Brillet liqueur de poire et cognac</t>
  </si>
  <si>
    <t>Crème de menthe blanche De Kuyper liqueur de menthe</t>
  </si>
  <si>
    <t>Crème de menthe verte De Kuyper liqueur de menthe</t>
  </si>
  <si>
    <t>Drambuie liqueur d'herbe</t>
  </si>
  <si>
    <t>Frangelico liqueur de noisette</t>
  </si>
  <si>
    <t>PmO</t>
  </si>
  <si>
    <t>Calcul du PmO</t>
  </si>
  <si>
    <t>CmO</t>
  </si>
  <si>
    <t>Coût moyen offert (CmO) pour la catégorie</t>
  </si>
  <si>
    <t>Prix moyen offert (PmO) pour la catégorie</t>
  </si>
  <si>
    <t>Marge brute moyenne offerte pour la catégorie</t>
  </si>
  <si>
    <t>PmO Armagnac</t>
  </si>
  <si>
    <t>PmO Brandy</t>
  </si>
  <si>
    <t>PmO Calvados</t>
  </si>
  <si>
    <t>PmO cognac VS</t>
  </si>
  <si>
    <t>PmO cognac VSOP</t>
  </si>
  <si>
    <t xml:space="preserve">PmO S &amp; W </t>
  </si>
  <si>
    <t xml:space="preserve">Coûts des produits vendus </t>
  </si>
  <si>
    <t xml:space="preserve">Prix de vente </t>
  </si>
  <si>
    <t>Coût en %  moyen offert pour la catégorie</t>
  </si>
  <si>
    <t>CmO — PmO — Coût en % — Marge brute</t>
  </si>
  <si>
    <t>Coût en %</t>
  </si>
  <si>
    <t>Marge Brute</t>
  </si>
  <si>
    <t xml:space="preserve">OFFRE TOTALE </t>
  </si>
  <si>
    <t>DIGESTIFS</t>
  </si>
  <si>
    <t>Divers digestifs</t>
  </si>
  <si>
    <t>Armagnac</t>
  </si>
  <si>
    <t>Brandy</t>
  </si>
  <si>
    <t>Calvados</t>
  </si>
  <si>
    <t>Cognac XO</t>
  </si>
  <si>
    <t>Cognac VSOP</t>
  </si>
  <si>
    <t>Cognac VS</t>
  </si>
  <si>
    <t>Scotchs &amp; Wyskies</t>
  </si>
  <si>
    <t xml:space="preserve">  </t>
  </si>
  <si>
    <t>Marge brute gagnée sur la vente de chaque produitt</t>
  </si>
  <si>
    <t>LISTE DE PRODUITS ET DE PRIX</t>
  </si>
  <si>
    <t>Code SAQ</t>
  </si>
</sst>
</file>

<file path=xl/styles.xml><?xml version="1.0" encoding="utf-8"?>
<styleSheet xmlns="http://schemas.openxmlformats.org/spreadsheetml/2006/main">
  <numFmts count="2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$&quot;"/>
    <numFmt numFmtId="175" formatCode="00000"/>
    <numFmt numFmtId="176" formatCode="&quot;Vrai&quot;;&quot;Vrai&quot;;&quot;Faux&quot;"/>
    <numFmt numFmtId="177" formatCode="&quot;Actif&quot;;&quot;Actif&quot;;&quot;Inactif&quot;"/>
    <numFmt numFmtId="178" formatCode="_ * #,##0.00_)\ [$€-1]_ ;_ * \(#,##0.00\)\ [$€-1]_ ;_ * &quot;-&quot;??_)\ [$€-1]_ "/>
    <numFmt numFmtId="179" formatCode="_-* #,##0.00\ &quot;$&quot;_-;_-* #,##0.00\ &quot;$&quot;\-;_-* &quot;-&quot;??\ &quot;$&quot;_-;_-@_-"/>
    <numFmt numFmtId="180" formatCode="_ * #,##0.0_)\ _$_ ;_ * \(#,##0.0\)\ _$_ ;_ * &quot;-&quot;?_)\ _$_ ;_ @_ "/>
  </numFmts>
  <fonts count="6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8"/>
      <name val="Verdana"/>
      <family val="2"/>
    </font>
    <font>
      <i/>
      <sz val="14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i/>
      <sz val="11"/>
      <color indexed="45"/>
      <name val="Arial"/>
      <family val="2"/>
    </font>
    <font>
      <sz val="9"/>
      <color indexed="23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7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2"/>
      <name val="Verdana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5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i/>
      <sz val="14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49" fontId="13" fillId="0" borderId="0">
      <alignment horizontal="left" vertical="top"/>
      <protection/>
    </xf>
    <xf numFmtId="0" fontId="12" fillId="0" borderId="0">
      <alignment vertical="top"/>
      <protection/>
    </xf>
    <xf numFmtId="0" fontId="1" fillId="0" borderId="0">
      <alignment/>
      <protection/>
    </xf>
    <xf numFmtId="49" fontId="14" fillId="0" borderId="0">
      <alignment horizontal="left" vertical="top"/>
      <protection/>
    </xf>
    <xf numFmtId="49" fontId="16" fillId="0" borderId="0">
      <alignment horizontal="left"/>
      <protection/>
    </xf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9" fillId="27" borderId="3" applyNumberFormat="0" applyFont="0" applyAlignment="0" applyProtection="0"/>
    <xf numFmtId="0" fontId="54" fillId="28" borderId="1" applyNumberFormat="0" applyAlignment="0" applyProtection="0"/>
    <xf numFmtId="178" fontId="9" fillId="0" borderId="0" applyFont="0" applyFill="0" applyBorder="0" applyAlignment="0" applyProtection="0"/>
    <xf numFmtId="0" fontId="5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56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9" fillId="0" borderId="0" applyFont="0" applyFill="0" applyBorder="0" applyAlignment="0" applyProtection="0"/>
    <xf numFmtId="0" fontId="27" fillId="32" borderId="0" applyNumberFormat="0" applyBorder="0" applyAlignment="0" applyProtection="0"/>
    <xf numFmtId="0" fontId="57" fillId="26" borderId="5" applyNumberFormat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28" fillId="33" borderId="10" applyNumberFormat="0" applyAlignment="0" applyProtection="0"/>
    <xf numFmtId="0" fontId="61" fillId="34" borderId="11" applyNumberFormat="0" applyAlignment="0" applyProtection="0"/>
  </cellStyleXfs>
  <cellXfs count="97"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4" xfId="59" applyFont="1" applyBorder="1" applyAlignment="1">
      <alignment horizontal="center" vertical="center" wrapText="1"/>
      <protection/>
    </xf>
    <xf numFmtId="49" fontId="14" fillId="0" borderId="0" xfId="30">
      <alignment horizontal="left" vertical="top"/>
      <protection/>
    </xf>
    <xf numFmtId="0" fontId="7" fillId="0" borderId="0" xfId="0" applyFont="1" applyAlignment="1">
      <alignment/>
    </xf>
    <xf numFmtId="2" fontId="10" fillId="0" borderId="0" xfId="0" applyNumberFormat="1" applyFont="1" applyAlignment="1">
      <alignment horizontal="center"/>
    </xf>
    <xf numFmtId="0" fontId="12" fillId="0" borderId="0" xfId="28">
      <alignment vertical="top"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9" fontId="14" fillId="0" borderId="0" xfId="30" applyAlignment="1">
      <alignment horizontal="left"/>
      <protection/>
    </xf>
    <xf numFmtId="0" fontId="12" fillId="0" borderId="0" xfId="0" applyFont="1" applyAlignment="1">
      <alignment vertical="top"/>
    </xf>
    <xf numFmtId="49" fontId="14" fillId="0" borderId="0" xfId="0" applyNumberFormat="1" applyFont="1" applyAlignment="1">
      <alignment horizontal="left" vertical="top"/>
    </xf>
    <xf numFmtId="49" fontId="16" fillId="0" borderId="0" xfId="31">
      <alignment horizontal="left"/>
      <protection/>
    </xf>
    <xf numFmtId="0" fontId="1" fillId="0" borderId="0" xfId="29" applyFont="1">
      <alignment/>
      <protection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17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2" fontId="17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/>
    </xf>
    <xf numFmtId="0" fontId="12" fillId="0" borderId="0" xfId="28" applyFont="1">
      <alignment vertical="top"/>
      <protection/>
    </xf>
    <xf numFmtId="44" fontId="1" fillId="0" borderId="0" xfId="0" applyNumberFormat="1" applyFont="1" applyAlignment="1">
      <alignment/>
    </xf>
    <xf numFmtId="0" fontId="9" fillId="0" borderId="0" xfId="59">
      <alignment/>
      <protection/>
    </xf>
    <xf numFmtId="0" fontId="22" fillId="0" borderId="0" xfId="59" applyFont="1" applyAlignment="1">
      <alignment horizontal="center"/>
      <protection/>
    </xf>
    <xf numFmtId="0" fontId="23" fillId="0" borderId="0" xfId="59" applyFont="1" applyAlignment="1">
      <alignment horizontal="center"/>
      <protection/>
    </xf>
    <xf numFmtId="0" fontId="15" fillId="0" borderId="0" xfId="59" applyFont="1">
      <alignment/>
      <protection/>
    </xf>
    <xf numFmtId="44" fontId="9" fillId="0" borderId="0" xfId="59" applyNumberFormat="1">
      <alignment/>
      <protection/>
    </xf>
    <xf numFmtId="44" fontId="9" fillId="0" borderId="0" xfId="59" applyNumberFormat="1" applyAlignment="1">
      <alignment horizontal="center"/>
      <protection/>
    </xf>
    <xf numFmtId="10" fontId="9" fillId="0" borderId="0" xfId="59" applyNumberFormat="1">
      <alignment/>
      <protection/>
    </xf>
    <xf numFmtId="0" fontId="9" fillId="0" borderId="0" xfId="59" applyFont="1">
      <alignment/>
      <protection/>
    </xf>
    <xf numFmtId="0" fontId="23" fillId="0" borderId="0" xfId="59" applyFont="1">
      <alignment/>
      <protection/>
    </xf>
    <xf numFmtId="44" fontId="24" fillId="0" borderId="0" xfId="59" applyNumberFormat="1" applyFont="1" applyAlignment="1">
      <alignment horizontal="center"/>
      <protection/>
    </xf>
    <xf numFmtId="10" fontId="25" fillId="0" borderId="0" xfId="59" applyNumberFormat="1" applyFont="1">
      <alignment/>
      <protection/>
    </xf>
    <xf numFmtId="44" fontId="24" fillId="0" borderId="0" xfId="59" applyNumberFormat="1" applyFont="1">
      <alignment/>
      <protection/>
    </xf>
    <xf numFmtId="0" fontId="9" fillId="0" borderId="0" xfId="59" applyNumberFormat="1">
      <alignment/>
      <protection/>
    </xf>
    <xf numFmtId="165" fontId="9" fillId="0" borderId="0" xfId="59" applyNumberFormat="1" applyAlignment="1">
      <alignment horizontal="center"/>
      <protection/>
    </xf>
    <xf numFmtId="0" fontId="9" fillId="35" borderId="0" xfId="59" applyFont="1" applyFill="1">
      <alignment/>
      <protection/>
    </xf>
    <xf numFmtId="44" fontId="9" fillId="35" borderId="0" xfId="59" applyNumberFormat="1" applyFont="1" applyFill="1">
      <alignment/>
      <protection/>
    </xf>
    <xf numFmtId="10" fontId="9" fillId="35" borderId="0" xfId="59" applyNumberFormat="1" applyFont="1" applyFill="1">
      <alignment/>
      <protection/>
    </xf>
    <xf numFmtId="0" fontId="29" fillId="0" borderId="0" xfId="51" applyFont="1" applyAlignment="1" applyProtection="1">
      <alignment/>
      <protection/>
    </xf>
    <xf numFmtId="0" fontId="9" fillId="0" borderId="15" xfId="59" applyBorder="1">
      <alignment/>
      <protection/>
    </xf>
    <xf numFmtId="0" fontId="23" fillId="0" borderId="16" xfId="59" applyFont="1" applyBorder="1">
      <alignment/>
      <protection/>
    </xf>
    <xf numFmtId="44" fontId="24" fillId="0" borderId="16" xfId="59" applyNumberFormat="1" applyFont="1" applyBorder="1">
      <alignment/>
      <protection/>
    </xf>
    <xf numFmtId="10" fontId="25" fillId="0" borderId="16" xfId="59" applyNumberFormat="1" applyFont="1" applyBorder="1">
      <alignment/>
      <protection/>
    </xf>
    <xf numFmtId="0" fontId="9" fillId="0" borderId="17" xfId="59" applyBorder="1">
      <alignment/>
      <protection/>
    </xf>
    <xf numFmtId="0" fontId="23" fillId="0" borderId="0" xfId="59" applyFont="1" applyBorder="1">
      <alignment/>
      <protection/>
    </xf>
    <xf numFmtId="0" fontId="26" fillId="0" borderId="0" xfId="59" applyFont="1" applyBorder="1">
      <alignment/>
      <protection/>
    </xf>
    <xf numFmtId="44" fontId="9" fillId="0" borderId="0" xfId="59" applyNumberFormat="1" applyBorder="1">
      <alignment/>
      <protection/>
    </xf>
    <xf numFmtId="10" fontId="9" fillId="0" borderId="0" xfId="59" applyNumberFormat="1" applyBorder="1">
      <alignment/>
      <protection/>
    </xf>
    <xf numFmtId="0" fontId="9" fillId="0" borderId="18" xfId="59" applyBorder="1">
      <alignment/>
      <protection/>
    </xf>
    <xf numFmtId="0" fontId="9" fillId="0" borderId="0" xfId="59" applyBorder="1">
      <alignment/>
      <protection/>
    </xf>
    <xf numFmtId="0" fontId="9" fillId="0" borderId="19" xfId="59" applyBorder="1">
      <alignment/>
      <protection/>
    </xf>
    <xf numFmtId="0" fontId="9" fillId="0" borderId="20" xfId="59" applyBorder="1">
      <alignment/>
      <protection/>
    </xf>
    <xf numFmtId="0" fontId="9" fillId="0" borderId="21" xfId="59" applyBorder="1">
      <alignment/>
      <protection/>
    </xf>
    <xf numFmtId="44" fontId="23" fillId="0" borderId="22" xfId="59" applyNumberFormat="1" applyFont="1" applyBorder="1" applyAlignment="1">
      <alignment horizontal="center"/>
      <protection/>
    </xf>
    <xf numFmtId="44" fontId="23" fillId="0" borderId="23" xfId="59" applyNumberFormat="1" applyFont="1" applyBorder="1" applyAlignment="1">
      <alignment horizontal="center"/>
      <protection/>
    </xf>
    <xf numFmtId="10" fontId="23" fillId="0" borderId="23" xfId="59" applyNumberFormat="1" applyFont="1" applyBorder="1" applyAlignment="1">
      <alignment horizontal="center"/>
      <protection/>
    </xf>
    <xf numFmtId="44" fontId="30" fillId="0" borderId="0" xfId="59" applyNumberFormat="1" applyFont="1" applyBorder="1" applyAlignment="1">
      <alignment horizontal="center"/>
      <protection/>
    </xf>
    <xf numFmtId="44" fontId="31" fillId="0" borderId="0" xfId="59" applyNumberFormat="1" applyFont="1" applyBorder="1" applyAlignment="1">
      <alignment horizontal="center"/>
      <protection/>
    </xf>
    <xf numFmtId="10" fontId="31" fillId="0" borderId="0" xfId="59" applyNumberFormat="1" applyFont="1" applyBorder="1" applyAlignment="1">
      <alignment horizontal="center"/>
      <protection/>
    </xf>
    <xf numFmtId="0" fontId="31" fillId="0" borderId="0" xfId="59" applyFont="1" applyBorder="1" applyAlignment="1">
      <alignment horizontal="center"/>
      <protection/>
    </xf>
    <xf numFmtId="0" fontId="9" fillId="0" borderId="0" xfId="59" applyAlignment="1">
      <alignment horizontal="center"/>
      <protection/>
    </xf>
    <xf numFmtId="0" fontId="17" fillId="0" borderId="0" xfId="59" applyFont="1">
      <alignment/>
      <protection/>
    </xf>
    <xf numFmtId="0" fontId="23" fillId="0" borderId="0" xfId="0" applyFont="1" applyAlignment="1">
      <alignment/>
    </xf>
    <xf numFmtId="44" fontId="23" fillId="0" borderId="0" xfId="59" applyNumberFormat="1" applyFont="1" applyAlignment="1">
      <alignment horizontal="center"/>
      <protection/>
    </xf>
    <xf numFmtId="10" fontId="23" fillId="0" borderId="0" xfId="59" applyNumberFormat="1" applyFont="1" applyAlignment="1">
      <alignment horizontal="center"/>
      <protection/>
    </xf>
    <xf numFmtId="44" fontId="23" fillId="0" borderId="0" xfId="0" applyNumberFormat="1" applyFont="1" applyAlignment="1">
      <alignment horizontal="center"/>
    </xf>
    <xf numFmtId="10" fontId="23" fillId="0" borderId="0" xfId="0" applyNumberFormat="1" applyFont="1" applyAlignment="1">
      <alignment horizontal="center"/>
    </xf>
    <xf numFmtId="0" fontId="23" fillId="0" borderId="0" xfId="59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44" fontId="23" fillId="0" borderId="18" xfId="59" applyNumberFormat="1" applyFont="1" applyBorder="1" applyAlignment="1">
      <alignment horizontal="center"/>
      <protection/>
    </xf>
    <xf numFmtId="44" fontId="24" fillId="0" borderId="24" xfId="59" applyNumberFormat="1" applyFont="1" applyBorder="1">
      <alignment/>
      <protection/>
    </xf>
    <xf numFmtId="44" fontId="30" fillId="0" borderId="18" xfId="59" applyNumberFormat="1" applyFont="1" applyBorder="1" applyAlignment="1">
      <alignment horizontal="center"/>
      <protection/>
    </xf>
    <xf numFmtId="0" fontId="31" fillId="0" borderId="18" xfId="59" applyFont="1" applyBorder="1" applyAlignment="1">
      <alignment horizontal="center"/>
      <protection/>
    </xf>
    <xf numFmtId="44" fontId="62" fillId="0" borderId="0" xfId="0" applyNumberFormat="1" applyFont="1" applyAlignment="1">
      <alignment/>
    </xf>
    <xf numFmtId="180" fontId="14" fillId="0" borderId="0" xfId="30" applyNumberFormat="1">
      <alignment horizontal="left" vertical="top"/>
      <protection/>
    </xf>
    <xf numFmtId="180" fontId="10" fillId="0" borderId="0" xfId="0" applyNumberFormat="1" applyFont="1" applyAlignment="1">
      <alignment horizontal="center"/>
    </xf>
    <xf numFmtId="44" fontId="23" fillId="0" borderId="0" xfId="0" applyNumberFormat="1" applyFont="1" applyAlignment="1">
      <alignment/>
    </xf>
    <xf numFmtId="44" fontId="63" fillId="0" borderId="0" xfId="0" applyNumberFormat="1" applyFont="1" applyAlignment="1">
      <alignment/>
    </xf>
    <xf numFmtId="44" fontId="64" fillId="0" borderId="0" xfId="0" applyNumberFormat="1" applyFont="1" applyAlignment="1">
      <alignment/>
    </xf>
    <xf numFmtId="44" fontId="65" fillId="0" borderId="0" xfId="0" applyNumberFormat="1" applyFont="1" applyAlignment="1">
      <alignment/>
    </xf>
    <xf numFmtId="44" fontId="65" fillId="0" borderId="0" xfId="0" applyNumberFormat="1" applyFont="1" applyAlignment="1">
      <alignment horizontal="left"/>
    </xf>
    <xf numFmtId="44" fontId="62" fillId="0" borderId="0" xfId="0" applyNumberFormat="1" applyFont="1" applyAlignment="1">
      <alignment horizontal="left"/>
    </xf>
    <xf numFmtId="164" fontId="14" fillId="0" borderId="0" xfId="30" applyNumberFormat="1">
      <alignment horizontal="left" vertical="top"/>
      <protection/>
    </xf>
    <xf numFmtId="2" fontId="23" fillId="0" borderId="0" xfId="0" applyNumberFormat="1" applyFont="1" applyAlignment="1">
      <alignment horizontal="left"/>
    </xf>
    <xf numFmtId="0" fontId="32" fillId="0" borderId="0" xfId="59" applyFont="1">
      <alignment/>
      <protection/>
    </xf>
    <xf numFmtId="0" fontId="0" fillId="0" borderId="0" xfId="0" applyBorder="1" applyAlignment="1">
      <alignment horizontal="center" vertical="center" wrapText="1"/>
    </xf>
    <xf numFmtId="2" fontId="9" fillId="0" borderId="0" xfId="59" applyNumberFormat="1">
      <alignment/>
      <protection/>
    </xf>
    <xf numFmtId="0" fontId="22" fillId="0" borderId="14" xfId="59" applyFont="1" applyBorder="1" applyAlignment="1">
      <alignment horizontal="center" vertical="center" wrapText="1"/>
      <protection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48_description" xfId="27"/>
    <cellStyle name="48_noms" xfId="28"/>
    <cellStyle name="48_pays" xfId="29"/>
    <cellStyle name="48_prix" xfId="30"/>
    <cellStyle name="48_qte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Euro" xfId="49"/>
    <cellStyle name="Insatisfaisant" xfId="50"/>
    <cellStyle name="Hyperlink" xfId="51"/>
    <cellStyle name="Lien hypertexte 2" xfId="52"/>
    <cellStyle name="Followed Hyperlink" xfId="53"/>
    <cellStyle name="Monétaire 2" xfId="54"/>
    <cellStyle name="Monétaire 2 2" xfId="55"/>
    <cellStyle name="Monétaire 3" xfId="56"/>
    <cellStyle name="Monétaire_Exercice de revision numéro 1" xfId="57"/>
    <cellStyle name="Neutre" xfId="58"/>
    <cellStyle name="Normal 2" xfId="59"/>
    <cellStyle name="Normal 2 2" xfId="60"/>
    <cellStyle name="Normal 2 2 2" xfId="61"/>
    <cellStyle name="Note" xfId="62"/>
    <cellStyle name="Pourcentage 2" xfId="63"/>
    <cellStyle name="Satisfaisant" xfId="64"/>
    <cellStyle name="Sortie" xfId="65"/>
    <cellStyle name="Texte explicatif" xfId="66"/>
    <cellStyle name="Titre" xfId="67"/>
    <cellStyle name="Titre " xfId="68"/>
    <cellStyle name="Titre 1" xfId="69"/>
    <cellStyle name="Titre 2" xfId="70"/>
    <cellStyle name="Titre 3" xfId="71"/>
    <cellStyle name="Titre 4" xfId="72"/>
    <cellStyle name="Total" xfId="73"/>
    <cellStyle name="Vérification" xfId="74"/>
    <cellStyle name="Vérification de cellule" xfId="7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000000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727272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1</xdr:row>
      <xdr:rowOff>704850</xdr:rowOff>
    </xdr:from>
    <xdr:to>
      <xdr:col>2</xdr:col>
      <xdr:colOff>1562100</xdr:colOff>
      <xdr:row>2</xdr:row>
      <xdr:rowOff>28575</xdr:rowOff>
    </xdr:to>
    <xdr:pic>
      <xdr:nvPicPr>
        <xdr:cNvPr id="1" name="Picture -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352675"/>
          <a:ext cx="1590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85725</xdr:rowOff>
    </xdr:from>
    <xdr:to>
      <xdr:col>2</xdr:col>
      <xdr:colOff>1590675</xdr:colOff>
      <xdr:row>23</xdr:row>
      <xdr:rowOff>9525</xdr:rowOff>
    </xdr:to>
    <xdr:pic>
      <xdr:nvPicPr>
        <xdr:cNvPr id="2" name="Picture -10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5724525"/>
          <a:ext cx="1590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26</xdr:row>
      <xdr:rowOff>104775</xdr:rowOff>
    </xdr:from>
    <xdr:to>
      <xdr:col>2</xdr:col>
      <xdr:colOff>1571625</xdr:colOff>
      <xdr:row>28</xdr:row>
      <xdr:rowOff>28575</xdr:rowOff>
    </xdr:to>
    <xdr:pic>
      <xdr:nvPicPr>
        <xdr:cNvPr id="3" name="Picture -10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0175" y="6553200"/>
          <a:ext cx="1581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104775</xdr:rowOff>
    </xdr:from>
    <xdr:to>
      <xdr:col>2</xdr:col>
      <xdr:colOff>1590675</xdr:colOff>
      <xdr:row>33</xdr:row>
      <xdr:rowOff>28575</xdr:rowOff>
    </xdr:to>
    <xdr:pic>
      <xdr:nvPicPr>
        <xdr:cNvPr id="4" name="Picture -10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7362825"/>
          <a:ext cx="1590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1247775</xdr:colOff>
      <xdr:row>34</xdr:row>
      <xdr:rowOff>85725</xdr:rowOff>
    </xdr:from>
    <xdr:to>
      <xdr:col>2</xdr:col>
      <xdr:colOff>4000500</xdr:colOff>
      <xdr:row>40</xdr:row>
      <xdr:rowOff>9525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57475" y="7829550"/>
          <a:ext cx="2752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2200275</xdr:colOff>
      <xdr:row>0</xdr:row>
      <xdr:rowOff>1438275</xdr:rowOff>
    </xdr:from>
    <xdr:to>
      <xdr:col>2</xdr:col>
      <xdr:colOff>4019550</xdr:colOff>
      <xdr:row>1</xdr:row>
      <xdr:rowOff>28575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09975" y="1438275"/>
          <a:ext cx="1819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1</xdr:row>
      <xdr:rowOff>676275</xdr:rowOff>
    </xdr:from>
    <xdr:to>
      <xdr:col>2</xdr:col>
      <xdr:colOff>1943100</xdr:colOff>
      <xdr:row>1</xdr:row>
      <xdr:rowOff>914400</xdr:rowOff>
    </xdr:to>
    <xdr:pic>
      <xdr:nvPicPr>
        <xdr:cNvPr id="1" name="Picture -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324100"/>
          <a:ext cx="1971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85725</xdr:rowOff>
    </xdr:from>
    <xdr:to>
      <xdr:col>2</xdr:col>
      <xdr:colOff>1162050</xdr:colOff>
      <xdr:row>7</xdr:row>
      <xdr:rowOff>9525</xdr:rowOff>
    </xdr:to>
    <xdr:pic>
      <xdr:nvPicPr>
        <xdr:cNvPr id="2" name="Picture -10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3133725"/>
          <a:ext cx="1162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11</xdr:row>
      <xdr:rowOff>104775</xdr:rowOff>
    </xdr:from>
    <xdr:to>
      <xdr:col>2</xdr:col>
      <xdr:colOff>1400175</xdr:colOff>
      <xdr:row>13</xdr:row>
      <xdr:rowOff>28575</xdr:rowOff>
    </xdr:to>
    <xdr:pic>
      <xdr:nvPicPr>
        <xdr:cNvPr id="3" name="Picture -10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" y="412432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16</xdr:row>
      <xdr:rowOff>114300</xdr:rowOff>
    </xdr:from>
    <xdr:to>
      <xdr:col>2</xdr:col>
      <xdr:colOff>2343150</xdr:colOff>
      <xdr:row>18</xdr:row>
      <xdr:rowOff>38100</xdr:rowOff>
    </xdr:to>
    <xdr:pic>
      <xdr:nvPicPr>
        <xdr:cNvPr id="4" name="Picture -10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" y="4943475"/>
          <a:ext cx="2352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1238250</xdr:colOff>
      <xdr:row>34</xdr:row>
      <xdr:rowOff>85725</xdr:rowOff>
    </xdr:from>
    <xdr:to>
      <xdr:col>2</xdr:col>
      <xdr:colOff>4010025</xdr:colOff>
      <xdr:row>40</xdr:row>
      <xdr:rowOff>9525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7950" y="7829550"/>
          <a:ext cx="2771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2200275</xdr:colOff>
      <xdr:row>0</xdr:row>
      <xdr:rowOff>1438275</xdr:rowOff>
    </xdr:from>
    <xdr:to>
      <xdr:col>2</xdr:col>
      <xdr:colOff>4019550</xdr:colOff>
      <xdr:row>1</xdr:row>
      <xdr:rowOff>28575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09975" y="1438275"/>
          <a:ext cx="1819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ristian\Library\Mobile%20Documents\com~apple~CloudDocs\Cours%20M&#233;rici\Hiver%202017\Budget%20et%20indicateurs%20de%20performance%20(430-763-Me)\LE%20755\Budget_Le_75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Calendrier 2017"/>
      <sheetName val="Heures d'opé 2017"/>
      <sheetName val="Achalandage 2017"/>
      <sheetName val="UmA (food) 2017"/>
      <sheetName val="PmO (food) 2017"/>
      <sheetName val="DmA (food) 2017 "/>
      <sheetName val="Demande jour (food)"/>
      <sheetName val="Demande totale (food)  2017"/>
      <sheetName val="UmA (beverage) 2017 (2)"/>
      <sheetName val="PmO (beverage) 2017 (2)"/>
      <sheetName val="DmA (beverage) 2017  (2)"/>
      <sheetName val="Demande jour (beverage) (2)"/>
      <sheetName val="Demande totale (beverage)  2017"/>
      <sheetName val="Le 755 MASTER"/>
      <sheetName val="Calcul CmO et PmO"/>
      <sheetName val="Liste des MP(AS)"/>
      <sheetName val="Ragout de boeuf"/>
      <sheetName val="Entrées_monde"/>
      <sheetName val="Salades et potages"/>
      <sheetName val="Burger et sandwich)"/>
      <sheetName val="Pizza"/>
      <sheetName val="Les saveurs du monde (1)"/>
      <sheetName val="Les saveurs du monde (2)"/>
      <sheetName val="Gâteries"/>
      <sheetName val="Coût marchandises vendues"/>
      <sheetName val="Salaire (F+G) 2"/>
      <sheetName val="F+G Salaires"/>
      <sheetName val="Frais Occupation "/>
      <sheetName val="Amortissement"/>
      <sheetName val="Coûts directs d'exploitation"/>
      <sheetName val="Musique et divertissement"/>
      <sheetName val="Marketing "/>
      <sheetName val="Service publics "/>
      <sheetName val="Frais d'administration "/>
      <sheetName val="Entretien et réparations"/>
      <sheetName val="Frais Financiers"/>
      <sheetName val="Autres revenus"/>
      <sheetName val="Ind. de performance"/>
      <sheetName val="Bilan de départ"/>
      <sheetName val="Cycle comptable"/>
      <sheetName val="Bilan de fermeture (2)"/>
      <sheetName val="Essai - Budget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rimag.com/Le-calcul-du-prix-moyen-offert-PmO" TargetMode="External" /><Relationship Id="rId2" Type="http://schemas.openxmlformats.org/officeDocument/2006/relationships/hyperlink" Target="http://www.hrimag.com/Le-calcul-du-prix-moyen-offert-PmO" TargetMode="Externa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rimag.com/Le-calcul-du-prix-moyen-offert-PmO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30" sqref="F30"/>
    </sheetView>
  </sheetViews>
  <sheetFormatPr defaultColWidth="10.625" defaultRowHeight="12.75"/>
  <cols>
    <col min="1" max="1" width="10.625" style="30" customWidth="1"/>
    <col min="2" max="2" width="3.625" style="30" customWidth="1"/>
    <col min="3" max="3" width="44.00390625" style="30" customWidth="1"/>
    <col min="4" max="4" width="3.125" style="30" customWidth="1"/>
    <col min="5" max="5" width="18.375" style="30" customWidth="1"/>
    <col min="6" max="6" width="16.125" style="30" customWidth="1"/>
    <col min="7" max="8" width="12.125" style="30" customWidth="1"/>
    <col min="9" max="9" width="16.125" style="30" customWidth="1"/>
    <col min="10" max="10" width="4.375" style="30" customWidth="1"/>
    <col min="11" max="11" width="3.875" style="30" customWidth="1"/>
    <col min="12" max="12" width="41.625" style="30" customWidth="1"/>
    <col min="13" max="13" width="10.625" style="30" customWidth="1"/>
    <col min="14" max="14" width="5.00390625" style="30" customWidth="1"/>
    <col min="15" max="15" width="2.50390625" style="30" customWidth="1"/>
    <col min="16" max="16" width="1.4921875" style="30" customWidth="1"/>
    <col min="17" max="17" width="7.00390625" style="30" customWidth="1"/>
    <col min="18" max="18" width="3.875" style="30" customWidth="1"/>
    <col min="19" max="19" width="1.625" style="30" customWidth="1"/>
    <col min="20" max="20" width="4.625" style="30" customWidth="1"/>
    <col min="21" max="16384" width="10.625" style="30" customWidth="1"/>
  </cols>
  <sheetData>
    <row r="1" ht="12.75">
      <c r="M1" s="69"/>
    </row>
    <row r="2" spans="3:13" ht="21.75">
      <c r="C2" s="31" t="s">
        <v>67</v>
      </c>
      <c r="D2" s="31"/>
      <c r="E2" s="31"/>
      <c r="M2" s="69"/>
    </row>
    <row r="3" spans="3:13" ht="22.5" thickBot="1">
      <c r="C3" s="31"/>
      <c r="D3" s="31"/>
      <c r="E3" s="31"/>
      <c r="M3" s="69"/>
    </row>
    <row r="4" spans="3:13" ht="22.5" thickTop="1">
      <c r="C4" s="31"/>
      <c r="D4" s="31"/>
      <c r="E4" s="96" t="s">
        <v>68</v>
      </c>
      <c r="F4" s="5" t="s">
        <v>49</v>
      </c>
      <c r="G4" s="5" t="s">
        <v>50</v>
      </c>
      <c r="H4" s="5" t="s">
        <v>53</v>
      </c>
      <c r="I4" s="5" t="s">
        <v>66</v>
      </c>
      <c r="J4" s="76"/>
      <c r="M4" s="69"/>
    </row>
    <row r="5" spans="3:13" ht="21.75">
      <c r="C5" s="31"/>
      <c r="D5" s="31"/>
      <c r="E5" s="4"/>
      <c r="F5" s="4"/>
      <c r="G5" s="2"/>
      <c r="H5" s="2"/>
      <c r="I5" s="2"/>
      <c r="J5" s="77"/>
      <c r="M5" s="69"/>
    </row>
    <row r="6" spans="5:13" ht="9" customHeight="1" thickBot="1">
      <c r="E6" s="3"/>
      <c r="F6" s="3"/>
      <c r="G6" s="1"/>
      <c r="H6" s="1"/>
      <c r="I6" s="1"/>
      <c r="J6" s="77"/>
      <c r="M6" s="69"/>
    </row>
    <row r="7" spans="6:13" ht="9" customHeight="1" thickTop="1">
      <c r="F7" s="94"/>
      <c r="G7" s="77"/>
      <c r="H7" s="77"/>
      <c r="I7" s="77"/>
      <c r="J7" s="77"/>
      <c r="M7" s="69"/>
    </row>
    <row r="8" spans="3:13" ht="24.75" customHeight="1">
      <c r="C8" s="93" t="s">
        <v>56</v>
      </c>
      <c r="D8" s="93"/>
      <c r="E8" s="93"/>
      <c r="F8" s="94"/>
      <c r="G8" s="77"/>
      <c r="H8" s="77"/>
      <c r="I8" s="77"/>
      <c r="J8" s="77"/>
      <c r="M8" s="69"/>
    </row>
    <row r="9" spans="3:13" ht="10.5" customHeight="1">
      <c r="C9" s="93"/>
      <c r="D9" s="93"/>
      <c r="E9" s="93"/>
      <c r="F9" s="94"/>
      <c r="G9" s="77"/>
      <c r="H9" s="77"/>
      <c r="I9" s="77"/>
      <c r="J9" s="77"/>
      <c r="M9" s="69"/>
    </row>
    <row r="10" spans="3:13" ht="18">
      <c r="C10" s="33" t="s">
        <v>57</v>
      </c>
      <c r="D10" s="33"/>
      <c r="E10" s="33"/>
      <c r="F10" s="32" t="s">
        <v>17</v>
      </c>
      <c r="G10" s="32" t="s">
        <v>17</v>
      </c>
      <c r="H10" s="32" t="s">
        <v>17</v>
      </c>
      <c r="I10" s="32" t="s">
        <v>17</v>
      </c>
      <c r="J10" s="32"/>
      <c r="M10" s="69"/>
    </row>
    <row r="11" spans="1:13" ht="12.75">
      <c r="A11" s="30">
        <v>1</v>
      </c>
      <c r="B11" s="30">
        <v>1</v>
      </c>
      <c r="C11" s="30" t="str">
        <f>+Digestifs!C4</f>
        <v>Amaretto di Saronno Originale liqueur d'amande</v>
      </c>
      <c r="F11" s="34">
        <f aca="true" t="shared" si="0" ref="F11:F27">0.4*G11</f>
        <v>2.6</v>
      </c>
      <c r="G11" s="34">
        <f>+Digestifs!B4</f>
        <v>6.5</v>
      </c>
      <c r="H11" s="36">
        <f aca="true" t="shared" si="1" ref="H11:H27">+F11/G11</f>
        <v>0.4</v>
      </c>
      <c r="I11" s="34">
        <f aca="true" t="shared" si="2" ref="I11:I27">+G11-F11</f>
        <v>3.9</v>
      </c>
      <c r="J11" s="34"/>
      <c r="L11" s="38" t="s">
        <v>40</v>
      </c>
      <c r="M11" s="72">
        <f>F29</f>
        <v>2.7647058823529416</v>
      </c>
    </row>
    <row r="12" spans="1:13" ht="12.75">
      <c r="A12" s="30">
        <v>2</v>
      </c>
      <c r="B12" s="30">
        <v>2</v>
      </c>
      <c r="C12" s="30" t="str">
        <f>+Digestifs!C5</f>
        <v>Amarula Cream boisson à la crème</v>
      </c>
      <c r="F12" s="34">
        <f t="shared" si="0"/>
        <v>2.6</v>
      </c>
      <c r="G12" s="34">
        <f>+Digestifs!B5</f>
        <v>6.5</v>
      </c>
      <c r="H12" s="36">
        <f t="shared" si="1"/>
        <v>0.4</v>
      </c>
      <c r="I12" s="34">
        <f t="shared" si="2"/>
        <v>3.9</v>
      </c>
      <c r="J12" s="34"/>
      <c r="L12" s="38" t="s">
        <v>41</v>
      </c>
      <c r="M12" s="72">
        <f>G29</f>
        <v>6.911764705882353</v>
      </c>
    </row>
    <row r="13" spans="1:13" ht="12.75">
      <c r="A13" s="30">
        <v>3</v>
      </c>
      <c r="B13" s="30">
        <v>3</v>
      </c>
      <c r="C13" s="30" t="str">
        <f>+Digestifs!C6</f>
        <v>Baileys l'original boisson à la crème irlandaise</v>
      </c>
      <c r="F13" s="34">
        <f t="shared" si="0"/>
        <v>2.6</v>
      </c>
      <c r="G13" s="34">
        <f>+Digestifs!B6</f>
        <v>6.5</v>
      </c>
      <c r="H13" s="36">
        <f t="shared" si="1"/>
        <v>0.4</v>
      </c>
      <c r="I13" s="34">
        <f t="shared" si="2"/>
        <v>3.9</v>
      </c>
      <c r="J13" s="34"/>
      <c r="L13" s="38" t="s">
        <v>51</v>
      </c>
      <c r="M13" s="73">
        <f>H29</f>
        <v>0.4</v>
      </c>
    </row>
    <row r="14" spans="1:13" ht="12.75">
      <c r="A14" s="30">
        <v>4</v>
      </c>
      <c r="B14" s="30">
        <v>4</v>
      </c>
      <c r="C14" s="30" t="str">
        <f>+Digestifs!C7</f>
        <v>Belle de Brillet liqueur de poire et cognac</v>
      </c>
      <c r="F14" s="34">
        <f t="shared" si="0"/>
        <v>2.8000000000000003</v>
      </c>
      <c r="G14" s="34">
        <f>+Digestifs!B7</f>
        <v>7</v>
      </c>
      <c r="H14" s="36">
        <f t="shared" si="1"/>
        <v>0.4</v>
      </c>
      <c r="I14" s="34">
        <f t="shared" si="2"/>
        <v>4.199999999999999</v>
      </c>
      <c r="J14" s="34"/>
      <c r="L14" s="38" t="s">
        <v>42</v>
      </c>
      <c r="M14" s="72">
        <f>I29</f>
        <v>4.147058823529411</v>
      </c>
    </row>
    <row r="15" spans="1:13" ht="12.75">
      <c r="A15" s="30">
        <v>5</v>
      </c>
      <c r="B15" s="30">
        <v>5</v>
      </c>
      <c r="C15" s="30" t="str">
        <f>+Digestifs!C8</f>
        <v>Crème de menthe blanche De Kuyper liqueur de menthe</v>
      </c>
      <c r="F15" s="34">
        <f t="shared" si="0"/>
        <v>2.6</v>
      </c>
      <c r="G15" s="34">
        <f>+Digestifs!B8</f>
        <v>6.5</v>
      </c>
      <c r="H15" s="36">
        <f t="shared" si="1"/>
        <v>0.4</v>
      </c>
      <c r="I15" s="34">
        <f t="shared" si="2"/>
        <v>3.9</v>
      </c>
      <c r="J15" s="34"/>
      <c r="M15" s="69"/>
    </row>
    <row r="16" spans="1:13" ht="12.75">
      <c r="A16" s="30">
        <v>6</v>
      </c>
      <c r="B16" s="30">
        <v>6</v>
      </c>
      <c r="C16" s="30" t="str">
        <f>+Digestifs!C9</f>
        <v>Crème de menthe verte De Kuyper liqueur de menthe</v>
      </c>
      <c r="F16" s="34">
        <f t="shared" si="0"/>
        <v>2.6</v>
      </c>
      <c r="G16" s="34">
        <f>+Digestifs!B9</f>
        <v>6.5</v>
      </c>
      <c r="H16" s="36">
        <f t="shared" si="1"/>
        <v>0.4</v>
      </c>
      <c r="I16" s="34">
        <f t="shared" si="2"/>
        <v>3.9</v>
      </c>
      <c r="J16" s="34"/>
      <c r="M16" s="69"/>
    </row>
    <row r="17" spans="1:13" ht="12.75">
      <c r="A17" s="30">
        <v>7</v>
      </c>
      <c r="B17" s="30">
        <v>7</v>
      </c>
      <c r="C17" s="30" t="str">
        <f>+Digestifs!C10</f>
        <v>Drambuie liqueur d'herbe</v>
      </c>
      <c r="F17" s="34">
        <f t="shared" si="0"/>
        <v>2.8000000000000003</v>
      </c>
      <c r="G17" s="34">
        <f>+Digestifs!B10</f>
        <v>7</v>
      </c>
      <c r="H17" s="36">
        <f t="shared" si="1"/>
        <v>0.4</v>
      </c>
      <c r="I17" s="34">
        <f t="shared" si="2"/>
        <v>4.199999999999999</v>
      </c>
      <c r="J17" s="34"/>
      <c r="M17" s="69"/>
    </row>
    <row r="18" spans="1:13" ht="12.75">
      <c r="A18" s="30">
        <v>8</v>
      </c>
      <c r="B18" s="30">
        <v>8</v>
      </c>
      <c r="C18" s="30" t="str">
        <f>+Digestifs!C11</f>
        <v>Frangelico liqueur de noisette</v>
      </c>
      <c r="F18" s="34">
        <f t="shared" si="0"/>
        <v>2.6</v>
      </c>
      <c r="G18" s="34">
        <f>+Digestifs!B11</f>
        <v>6.5</v>
      </c>
      <c r="H18" s="36">
        <f t="shared" si="1"/>
        <v>0.4</v>
      </c>
      <c r="I18" s="34">
        <f t="shared" si="2"/>
        <v>3.9</v>
      </c>
      <c r="J18" s="34"/>
      <c r="M18" s="69"/>
    </row>
    <row r="19" spans="1:13" ht="12.75">
      <c r="A19" s="30">
        <v>9</v>
      </c>
      <c r="B19" s="30">
        <v>9</v>
      </c>
      <c r="C19" s="30" t="str">
        <f>+Digestifs!C12</f>
        <v>Galliano 1896 liqueur d'herbe</v>
      </c>
      <c r="F19" s="34">
        <f t="shared" si="0"/>
        <v>3.2</v>
      </c>
      <c r="G19" s="34">
        <f>+Digestifs!B12</f>
        <v>8</v>
      </c>
      <c r="H19" s="36">
        <f t="shared" si="1"/>
        <v>0.4</v>
      </c>
      <c r="I19" s="34">
        <f t="shared" si="2"/>
        <v>4.8</v>
      </c>
      <c r="J19" s="34"/>
      <c r="M19" s="69"/>
    </row>
    <row r="20" spans="1:13" ht="12.75">
      <c r="A20" s="30">
        <v>10</v>
      </c>
      <c r="B20" s="30">
        <v>10</v>
      </c>
      <c r="C20" s="30" t="str">
        <f>+Digestifs!C13</f>
        <v>Goldschlager schnapps cannelle liqueur diverse</v>
      </c>
      <c r="F20" s="34">
        <f t="shared" si="0"/>
        <v>3</v>
      </c>
      <c r="G20" s="34">
        <f>+Digestifs!B13</f>
        <v>7.5</v>
      </c>
      <c r="H20" s="36">
        <f t="shared" si="1"/>
        <v>0.4</v>
      </c>
      <c r="I20" s="34">
        <f t="shared" si="2"/>
        <v>4.5</v>
      </c>
      <c r="J20" s="34"/>
      <c r="M20" s="69"/>
    </row>
    <row r="21" spans="1:13" ht="12.75">
      <c r="A21" s="30">
        <v>11</v>
      </c>
      <c r="B21" s="30">
        <v>11</v>
      </c>
      <c r="C21" s="30" t="str">
        <f>+Digestifs!C14</f>
        <v>Grand Marnier liqueur d'agrumes</v>
      </c>
      <c r="F21" s="34">
        <f t="shared" si="0"/>
        <v>3.2</v>
      </c>
      <c r="G21" s="34">
        <f>+Digestifs!B14</f>
        <v>8</v>
      </c>
      <c r="H21" s="36">
        <f t="shared" si="1"/>
        <v>0.4</v>
      </c>
      <c r="I21" s="34">
        <f t="shared" si="2"/>
        <v>4.8</v>
      </c>
      <c r="J21" s="34"/>
      <c r="M21" s="69"/>
    </row>
    <row r="22" spans="1:13" ht="12.75">
      <c r="A22" s="30">
        <v>12</v>
      </c>
      <c r="B22" s="30">
        <v>12</v>
      </c>
      <c r="C22" s="30" t="str">
        <f>+Digestifs!C15</f>
        <v>Grappa Monovitigno di Prosecco De Negri</v>
      </c>
      <c r="F22" s="34">
        <f t="shared" si="0"/>
        <v>2.6</v>
      </c>
      <c r="G22" s="34">
        <f>+Digestifs!B15</f>
        <v>6.5</v>
      </c>
      <c r="H22" s="36">
        <f t="shared" si="1"/>
        <v>0.4</v>
      </c>
      <c r="I22" s="34">
        <f t="shared" si="2"/>
        <v>3.9</v>
      </c>
      <c r="J22" s="34"/>
      <c r="M22" s="69"/>
    </row>
    <row r="23" spans="1:13" ht="12.75">
      <c r="A23" s="30">
        <v>13</v>
      </c>
      <c r="B23" s="30">
        <v>13</v>
      </c>
      <c r="C23" s="30" t="str">
        <f>+Digestifs!C16</f>
        <v>Kahlua boisson diverse</v>
      </c>
      <c r="F23" s="34">
        <f t="shared" si="0"/>
        <v>2.6</v>
      </c>
      <c r="G23" s="34">
        <f>+Digestifs!B16</f>
        <v>6.5</v>
      </c>
      <c r="H23" s="36">
        <f t="shared" si="1"/>
        <v>0.4</v>
      </c>
      <c r="I23" s="34">
        <f t="shared" si="2"/>
        <v>3.9</v>
      </c>
      <c r="J23" s="34"/>
      <c r="M23" s="69"/>
    </row>
    <row r="24" spans="1:13" ht="12.75">
      <c r="A24" s="30">
        <v>14</v>
      </c>
      <c r="B24" s="30">
        <v>14</v>
      </c>
      <c r="C24" s="30" t="str">
        <f>+Digestifs!C17</f>
        <v>Navan liqueur vanille naturell e de Madagascar et cognac</v>
      </c>
      <c r="F24" s="34">
        <f t="shared" si="0"/>
        <v>3.4000000000000004</v>
      </c>
      <c r="G24" s="34">
        <f>+Digestifs!B17</f>
        <v>8.5</v>
      </c>
      <c r="H24" s="36">
        <f t="shared" si="1"/>
        <v>0.4</v>
      </c>
      <c r="I24" s="34">
        <f t="shared" si="2"/>
        <v>5.1</v>
      </c>
      <c r="J24" s="34"/>
      <c r="M24" s="69"/>
    </row>
    <row r="25" spans="1:13" ht="12.75">
      <c r="A25" s="30">
        <v>15</v>
      </c>
      <c r="B25" s="30">
        <v>15</v>
      </c>
      <c r="C25" s="30" t="str">
        <f>+Digestifs!C18</f>
        <v>Sambuca Ramazzotti liqueur d'anis</v>
      </c>
      <c r="F25" s="34">
        <f t="shared" si="0"/>
        <v>2.6</v>
      </c>
      <c r="G25" s="34">
        <f>+Digestifs!B18</f>
        <v>6.5</v>
      </c>
      <c r="H25" s="36">
        <f t="shared" si="1"/>
        <v>0.4</v>
      </c>
      <c r="I25" s="34">
        <f t="shared" si="2"/>
        <v>3.9</v>
      </c>
      <c r="J25" s="34"/>
      <c r="M25" s="69"/>
    </row>
    <row r="26" spans="1:13" ht="12.75">
      <c r="A26" s="30">
        <v>16</v>
      </c>
      <c r="B26" s="30">
        <v>16</v>
      </c>
      <c r="C26" s="30" t="str">
        <f>+Digestifs!C19</f>
        <v>Sortilège whisky canadien et sirop d'érable</v>
      </c>
      <c r="F26" s="34">
        <f t="shared" si="0"/>
        <v>2.6</v>
      </c>
      <c r="G26" s="34">
        <f>+Digestifs!B19</f>
        <v>6.5</v>
      </c>
      <c r="H26" s="36">
        <f t="shared" si="1"/>
        <v>0.4</v>
      </c>
      <c r="I26" s="34">
        <f t="shared" si="2"/>
        <v>3.9</v>
      </c>
      <c r="J26" s="34"/>
      <c r="M26" s="69"/>
    </row>
    <row r="27" spans="1:13" ht="12.75">
      <c r="A27" s="30">
        <v>17</v>
      </c>
      <c r="B27" s="30">
        <v>17</v>
      </c>
      <c r="C27" s="30" t="str">
        <f>+Digestifs!C20</f>
        <v>Tia Maria boisson diverse</v>
      </c>
      <c r="F27" s="34">
        <f t="shared" si="0"/>
        <v>2.6</v>
      </c>
      <c r="G27" s="34">
        <f>+Digestifs!B20</f>
        <v>6.5</v>
      </c>
      <c r="H27" s="36">
        <f t="shared" si="1"/>
        <v>0.4</v>
      </c>
      <c r="I27" s="34">
        <f t="shared" si="2"/>
        <v>3.9</v>
      </c>
      <c r="J27" s="34"/>
      <c r="M27" s="69"/>
    </row>
    <row r="28" spans="6:13" ht="12.75">
      <c r="F28" s="34"/>
      <c r="G28" s="34"/>
      <c r="H28" s="36"/>
      <c r="I28" s="34"/>
      <c r="J28" s="34"/>
      <c r="M28" s="69"/>
    </row>
    <row r="29" spans="3:13" ht="15.75">
      <c r="C29" s="38" t="s">
        <v>52</v>
      </c>
      <c r="D29" s="38"/>
      <c r="E29" s="38"/>
      <c r="F29" s="39">
        <f>+(SUM(F11:F27))/B27</f>
        <v>2.7647058823529416</v>
      </c>
      <c r="G29" s="39">
        <f>+(SUM(G11:G27))/B27</f>
        <v>6.911764705882353</v>
      </c>
      <c r="H29" s="40">
        <f>F29/G29</f>
        <v>0.4</v>
      </c>
      <c r="I29" s="41">
        <f>G29-F29</f>
        <v>4.147058823529411</v>
      </c>
      <c r="J29" s="41"/>
      <c r="M29" s="69"/>
    </row>
    <row r="30" spans="7:13" ht="12.75">
      <c r="G30" s="34"/>
      <c r="M30" s="69"/>
    </row>
    <row r="31" spans="3:13" ht="18">
      <c r="C31" s="33" t="s">
        <v>58</v>
      </c>
      <c r="D31" s="33"/>
      <c r="E31" s="33"/>
      <c r="F31" s="34"/>
      <c r="G31" s="35"/>
      <c r="H31" s="36"/>
      <c r="M31" s="69"/>
    </row>
    <row r="32" spans="1:18" ht="15.75">
      <c r="A32" s="30">
        <v>18</v>
      </c>
      <c r="B32" s="30">
        <v>1</v>
      </c>
      <c r="C32" s="37" t="str">
        <f>+Digestifs!C25</f>
        <v>St-Vivant v.s. Armagnac</v>
      </c>
      <c r="D32" s="37"/>
      <c r="E32" s="37"/>
      <c r="F32" s="34">
        <f>0.4*G32</f>
        <v>2.6</v>
      </c>
      <c r="G32" s="35">
        <f>+Digestifs!B25</f>
        <v>6.5</v>
      </c>
      <c r="H32" s="36">
        <f>F32/G32</f>
        <v>0.4</v>
      </c>
      <c r="I32" s="34">
        <f>G32-F32</f>
        <v>3.9</v>
      </c>
      <c r="J32" s="34"/>
      <c r="L32" s="38" t="s">
        <v>17</v>
      </c>
      <c r="M32" s="72" t="s">
        <v>17</v>
      </c>
      <c r="R32" s="70"/>
    </row>
    <row r="33" spans="3:13" ht="12.75">
      <c r="C33" s="37"/>
      <c r="D33" s="37"/>
      <c r="E33" s="37"/>
      <c r="F33" s="34"/>
      <c r="G33" s="35"/>
      <c r="H33" s="36"/>
      <c r="I33" s="34"/>
      <c r="J33" s="34"/>
      <c r="M33" s="69"/>
    </row>
    <row r="34" spans="3:13" ht="15.75">
      <c r="C34" s="38" t="s">
        <v>52</v>
      </c>
      <c r="D34" s="38"/>
      <c r="E34" s="38"/>
      <c r="F34" s="39">
        <f>+F32/B32</f>
        <v>2.6</v>
      </c>
      <c r="G34" s="39">
        <f>+G32/B32</f>
        <v>6.5</v>
      </c>
      <c r="H34" s="40">
        <f>F34/G34</f>
        <v>0.4</v>
      </c>
      <c r="I34" s="41">
        <f>G34-F34</f>
        <v>3.9</v>
      </c>
      <c r="J34" s="41"/>
      <c r="M34" s="69"/>
    </row>
    <row r="35" spans="6:13" ht="12.75">
      <c r="F35" s="34"/>
      <c r="G35" s="35"/>
      <c r="H35" s="36"/>
      <c r="M35" s="69"/>
    </row>
    <row r="36" spans="3:13" ht="18">
      <c r="C36" s="33" t="s">
        <v>59</v>
      </c>
      <c r="D36" s="33"/>
      <c r="E36" s="33"/>
      <c r="F36" s="34"/>
      <c r="G36" s="35"/>
      <c r="H36" s="36"/>
      <c r="M36" s="69"/>
    </row>
    <row r="37" spans="1:13" ht="12.75">
      <c r="A37" s="30">
        <v>19</v>
      </c>
      <c r="B37" s="30">
        <v>1</v>
      </c>
      <c r="C37" s="42" t="str">
        <f>+Digestifs!C30</f>
        <v>St-Rémy Authentic VSOP brandy</v>
      </c>
      <c r="D37" s="42"/>
      <c r="E37" s="42"/>
      <c r="F37" s="34">
        <f>0.4*G37</f>
        <v>2.6</v>
      </c>
      <c r="G37" s="35">
        <f>+Digestifs!B30</f>
        <v>6.5</v>
      </c>
      <c r="H37" s="36">
        <f>F37/G37</f>
        <v>0.4</v>
      </c>
      <c r="I37" s="34">
        <f>G37-F37</f>
        <v>3.9</v>
      </c>
      <c r="J37" s="34"/>
      <c r="L37" s="38" t="s">
        <v>17</v>
      </c>
      <c r="M37" s="72" t="s">
        <v>17</v>
      </c>
    </row>
    <row r="38" spans="3:13" ht="12.75">
      <c r="C38" s="42"/>
      <c r="D38" s="42"/>
      <c r="E38" s="42"/>
      <c r="F38" s="34"/>
      <c r="G38" s="35"/>
      <c r="H38" s="36"/>
      <c r="I38" s="34"/>
      <c r="J38" s="34"/>
      <c r="L38" s="38" t="s">
        <v>17</v>
      </c>
      <c r="M38" s="72" t="s">
        <v>17</v>
      </c>
    </row>
    <row r="39" spans="3:13" ht="15.75">
      <c r="C39" s="38" t="s">
        <v>52</v>
      </c>
      <c r="D39" s="38"/>
      <c r="E39" s="38"/>
      <c r="F39" s="39">
        <f>+F37/B37</f>
        <v>2.6</v>
      </c>
      <c r="G39" s="39">
        <f>+G37/B37</f>
        <v>6.5</v>
      </c>
      <c r="H39" s="40">
        <f>F39/G39</f>
        <v>0.4</v>
      </c>
      <c r="I39" s="41">
        <f>G39-F39</f>
        <v>3.9</v>
      </c>
      <c r="J39" s="41"/>
      <c r="L39" s="38" t="s">
        <v>17</v>
      </c>
      <c r="M39" s="73" t="s">
        <v>17</v>
      </c>
    </row>
    <row r="40" spans="3:13" ht="15.75">
      <c r="C40" s="38"/>
      <c r="D40" s="38"/>
      <c r="E40" s="38"/>
      <c r="F40" s="39"/>
      <c r="G40" s="39"/>
      <c r="H40" s="40"/>
      <c r="I40" s="41"/>
      <c r="J40" s="41"/>
      <c r="L40" s="38" t="s">
        <v>17</v>
      </c>
      <c r="M40" s="72" t="s">
        <v>17</v>
      </c>
    </row>
    <row r="41" spans="2:13" ht="9" customHeight="1">
      <c r="B41" s="30" t="s">
        <v>17</v>
      </c>
      <c r="F41" s="34"/>
      <c r="G41" s="43"/>
      <c r="H41" s="36"/>
      <c r="L41" s="30" t="s">
        <v>17</v>
      </c>
      <c r="M41" s="69" t="s">
        <v>17</v>
      </c>
    </row>
    <row r="42" spans="2:13" ht="18">
      <c r="B42" s="30" t="s">
        <v>17</v>
      </c>
      <c r="C42" s="33" t="s">
        <v>60</v>
      </c>
      <c r="D42" s="33"/>
      <c r="E42" s="33"/>
      <c r="F42" s="34"/>
      <c r="G42" s="43"/>
      <c r="H42" s="36"/>
      <c r="L42" s="30" t="s">
        <v>17</v>
      </c>
      <c r="M42" s="69" t="s">
        <v>17</v>
      </c>
    </row>
    <row r="43" spans="1:13" ht="12.75">
      <c r="A43" s="30">
        <v>20</v>
      </c>
      <c r="B43" s="30">
        <v>1</v>
      </c>
      <c r="C43" s="30" t="str">
        <f>+Digestifs!C35</f>
        <v>Boulard calvados</v>
      </c>
      <c r="F43" s="34">
        <f>0.4*G43</f>
        <v>3.2</v>
      </c>
      <c r="G43" s="35">
        <f>+Digestifs!B35</f>
        <v>8</v>
      </c>
      <c r="H43" s="36">
        <f>F43/G43</f>
        <v>0.4</v>
      </c>
      <c r="I43" s="34">
        <f>G43-F43</f>
        <v>4.8</v>
      </c>
      <c r="J43" s="34"/>
      <c r="L43" s="38" t="s">
        <v>17</v>
      </c>
      <c r="M43" s="72" t="s">
        <v>17</v>
      </c>
    </row>
    <row r="44" spans="6:13" ht="12.75">
      <c r="F44" s="34"/>
      <c r="G44" s="35"/>
      <c r="H44" s="36"/>
      <c r="I44" s="34"/>
      <c r="J44" s="34"/>
      <c r="L44" s="38" t="s">
        <v>17</v>
      </c>
      <c r="M44" s="73" t="s">
        <v>17</v>
      </c>
    </row>
    <row r="45" spans="3:13" ht="15.75">
      <c r="C45" s="38" t="s">
        <v>52</v>
      </c>
      <c r="D45" s="38"/>
      <c r="E45" s="38"/>
      <c r="F45" s="39">
        <f>+F43/B43</f>
        <v>3.2</v>
      </c>
      <c r="G45" s="39">
        <f>+G43/B43</f>
        <v>8</v>
      </c>
      <c r="H45" s="40">
        <f>F45/G45</f>
        <v>0.4</v>
      </c>
      <c r="I45" s="41">
        <f>G45-F45</f>
        <v>4.8</v>
      </c>
      <c r="J45" s="41"/>
      <c r="L45" s="38" t="s">
        <v>17</v>
      </c>
      <c r="M45" s="72" t="s">
        <v>17</v>
      </c>
    </row>
    <row r="46" spans="6:13" ht="12.75">
      <c r="F46" s="34"/>
      <c r="G46" s="35"/>
      <c r="H46" s="36"/>
      <c r="L46" s="30" t="s">
        <v>17</v>
      </c>
      <c r="M46" s="30" t="s">
        <v>17</v>
      </c>
    </row>
    <row r="47" spans="3:13" ht="18">
      <c r="C47" s="33" t="s">
        <v>61</v>
      </c>
      <c r="D47" s="33"/>
      <c r="E47" s="33"/>
      <c r="F47" s="34"/>
      <c r="G47" s="35"/>
      <c r="H47" s="36"/>
      <c r="L47" s="30" t="s">
        <v>17</v>
      </c>
      <c r="M47" s="69" t="s">
        <v>17</v>
      </c>
    </row>
    <row r="48" spans="1:13" ht="12.75">
      <c r="A48" s="30">
        <v>21</v>
      </c>
      <c r="B48" s="30">
        <v>1</v>
      </c>
      <c r="C48" s="30" t="str">
        <f>+Cognac!C4</f>
        <v>Courvoisier x.o. cognac napoléon</v>
      </c>
      <c r="F48" s="34">
        <f>0.4*G48</f>
        <v>7.6000000000000005</v>
      </c>
      <c r="G48" s="35">
        <f>+Cognac!B4</f>
        <v>19</v>
      </c>
      <c r="H48" s="36">
        <f>F48/G48</f>
        <v>0.4</v>
      </c>
      <c r="I48" s="34">
        <f>G48-F48</f>
        <v>11.399999999999999</v>
      </c>
      <c r="J48" s="34"/>
      <c r="L48" s="38" t="s">
        <v>17</v>
      </c>
      <c r="M48" s="72" t="s">
        <v>17</v>
      </c>
    </row>
    <row r="49" spans="6:13" ht="12.75">
      <c r="F49" s="34"/>
      <c r="G49" s="34"/>
      <c r="H49" s="36"/>
      <c r="I49" s="34"/>
      <c r="J49" s="34"/>
      <c r="L49" s="38"/>
      <c r="M49" s="72" t="s">
        <v>65</v>
      </c>
    </row>
    <row r="50" spans="3:21" ht="15.75">
      <c r="C50" s="38" t="s">
        <v>52</v>
      </c>
      <c r="D50" s="38"/>
      <c r="E50" s="38"/>
      <c r="F50" s="41">
        <f>+F48/B48</f>
        <v>7.6000000000000005</v>
      </c>
      <c r="G50" s="41">
        <f>+G48/B48</f>
        <v>19</v>
      </c>
      <c r="H50" s="40">
        <f>F50/G50</f>
        <v>0.4</v>
      </c>
      <c r="I50" s="41">
        <f>G50-F50</f>
        <v>11.399999999999999</v>
      </c>
      <c r="J50" s="41"/>
      <c r="L50" s="30" t="s">
        <v>17</v>
      </c>
      <c r="M50" s="69" t="s">
        <v>17</v>
      </c>
      <c r="Q50" s="30" t="s">
        <v>17</v>
      </c>
      <c r="R50" s="95" t="s">
        <v>17</v>
      </c>
      <c r="T50" s="30" t="s">
        <v>17</v>
      </c>
      <c r="U50" s="30" t="s">
        <v>17</v>
      </c>
    </row>
    <row r="51" spans="1:13" ht="12.75">
      <c r="A51" s="30" t="s">
        <v>17</v>
      </c>
      <c r="F51" s="34"/>
      <c r="G51" s="34"/>
      <c r="H51" s="36"/>
      <c r="M51" s="69" t="s">
        <v>17</v>
      </c>
    </row>
    <row r="52" spans="3:13" ht="18">
      <c r="C52" s="33" t="s">
        <v>63</v>
      </c>
      <c r="D52" s="33"/>
      <c r="E52" s="33"/>
      <c r="F52" s="34"/>
      <c r="G52" s="34"/>
      <c r="H52" s="36"/>
      <c r="M52" s="69" t="s">
        <v>17</v>
      </c>
    </row>
    <row r="53" spans="1:13" ht="12.75">
      <c r="A53" s="30">
        <v>22</v>
      </c>
      <c r="B53" s="30">
        <v>1</v>
      </c>
      <c r="C53" s="30" t="str">
        <f>+Cognac!C9</f>
        <v>Courvoisier cognac v.s.</v>
      </c>
      <c r="F53" s="34">
        <f>0.4*G53</f>
        <v>3.2</v>
      </c>
      <c r="G53" s="34">
        <f>+Cognac!B9</f>
        <v>8</v>
      </c>
      <c r="H53" s="36">
        <f>F53/G53</f>
        <v>0.4</v>
      </c>
      <c r="I53" s="34">
        <f>G53-F53</f>
        <v>4.8</v>
      </c>
      <c r="J53" s="34"/>
      <c r="L53" s="38" t="s">
        <v>17</v>
      </c>
      <c r="M53" s="72" t="s">
        <v>17</v>
      </c>
    </row>
    <row r="54" spans="1:13" ht="12.75">
      <c r="A54" s="30">
        <v>23</v>
      </c>
      <c r="B54" s="30">
        <v>2</v>
      </c>
      <c r="C54" s="30" t="str">
        <f>+Cognac!C10</f>
        <v>Rémy Martin grand cru Cognac Petite Champagne</v>
      </c>
      <c r="F54" s="34">
        <f>0.4*G54</f>
        <v>3.2</v>
      </c>
      <c r="G54" s="34">
        <f>+Cognac!B10</f>
        <v>8</v>
      </c>
      <c r="H54" s="36">
        <f>F54/G54</f>
        <v>0.4</v>
      </c>
      <c r="I54" s="34">
        <f>G54-F54</f>
        <v>4.8</v>
      </c>
      <c r="J54" s="34"/>
      <c r="L54" s="38" t="s">
        <v>17</v>
      </c>
      <c r="M54" s="72" t="s">
        <v>17</v>
      </c>
    </row>
    <row r="55" spans="6:13" ht="12.75">
      <c r="F55" s="34"/>
      <c r="G55" s="34"/>
      <c r="H55" s="36"/>
      <c r="I55" s="34"/>
      <c r="J55" s="34"/>
      <c r="L55" s="38" t="s">
        <v>17</v>
      </c>
      <c r="M55" s="72" t="s">
        <v>17</v>
      </c>
    </row>
    <row r="56" spans="3:13" ht="15.75">
      <c r="C56" s="38" t="s">
        <v>52</v>
      </c>
      <c r="D56" s="38"/>
      <c r="E56" s="38"/>
      <c r="F56" s="41">
        <f>+(F53+F54)/B54</f>
        <v>3.2</v>
      </c>
      <c r="G56" s="41">
        <f>+(G53+G54)/B54</f>
        <v>8</v>
      </c>
      <c r="H56" s="40">
        <f>F56/G56</f>
        <v>0.4</v>
      </c>
      <c r="I56" s="41">
        <f>G56-F56</f>
        <v>4.8</v>
      </c>
      <c r="J56" s="41"/>
      <c r="L56" s="30" t="s">
        <v>17</v>
      </c>
      <c r="M56" s="30" t="s">
        <v>17</v>
      </c>
    </row>
    <row r="57" spans="1:13" ht="12.75">
      <c r="A57" s="30" t="s">
        <v>17</v>
      </c>
      <c r="F57" s="34"/>
      <c r="G57" s="34"/>
      <c r="H57" s="36"/>
      <c r="M57" s="69" t="s">
        <v>17</v>
      </c>
    </row>
    <row r="58" spans="3:13" ht="18">
      <c r="C58" s="33" t="s">
        <v>62</v>
      </c>
      <c r="D58" s="33"/>
      <c r="E58" s="33"/>
      <c r="F58" s="34"/>
      <c r="G58" s="34"/>
      <c r="H58" s="36"/>
      <c r="M58" s="69" t="s">
        <v>17</v>
      </c>
    </row>
    <row r="59" spans="1:13" ht="12.75">
      <c r="A59" s="44">
        <v>24</v>
      </c>
      <c r="B59" s="44">
        <v>1</v>
      </c>
      <c r="C59" s="44" t="str">
        <f>+Cognac!C15</f>
        <v>Courvoisier Fine Champagne cognac v.s.o.p.</v>
      </c>
      <c r="D59" s="44"/>
      <c r="E59" s="44"/>
      <c r="F59" s="45">
        <f>0.4*G59</f>
        <v>3.6</v>
      </c>
      <c r="G59" s="45">
        <f>+Cognac!B15</f>
        <v>9</v>
      </c>
      <c r="H59" s="46">
        <f>F59/G59</f>
        <v>0.4</v>
      </c>
      <c r="I59" s="45">
        <f>G59-F59</f>
        <v>5.4</v>
      </c>
      <c r="J59" s="45"/>
      <c r="L59" s="38" t="s">
        <v>17</v>
      </c>
      <c r="M59" s="72" t="s">
        <v>17</v>
      </c>
    </row>
    <row r="60" spans="6:13" ht="12.75">
      <c r="F60" s="45"/>
      <c r="G60" s="34"/>
      <c r="H60" s="36"/>
      <c r="I60" s="34"/>
      <c r="J60" s="34"/>
      <c r="L60" s="38" t="s">
        <v>17</v>
      </c>
      <c r="M60" s="72" t="s">
        <v>17</v>
      </c>
    </row>
    <row r="61" spans="3:13" ht="15.75">
      <c r="C61" s="38" t="s">
        <v>52</v>
      </c>
      <c r="D61" s="38"/>
      <c r="E61" s="38"/>
      <c r="F61" s="41">
        <f>+F59/B59</f>
        <v>3.6</v>
      </c>
      <c r="G61" s="41">
        <f>+G59/B59</f>
        <v>9</v>
      </c>
      <c r="H61" s="40">
        <f>F61/G61</f>
        <v>0.4</v>
      </c>
      <c r="I61" s="41">
        <f>G61-F61</f>
        <v>5.4</v>
      </c>
      <c r="J61" s="41"/>
      <c r="M61" s="30" t="s">
        <v>17</v>
      </c>
    </row>
    <row r="62" spans="6:13" ht="12.75">
      <c r="F62" s="34"/>
      <c r="G62" s="34"/>
      <c r="H62" s="36"/>
      <c r="M62" s="69" t="s">
        <v>17</v>
      </c>
    </row>
    <row r="63" spans="3:13" ht="18">
      <c r="C63" s="33" t="s">
        <v>64</v>
      </c>
      <c r="D63" s="33"/>
      <c r="E63" s="33"/>
      <c r="F63" s="34"/>
      <c r="G63" s="34"/>
      <c r="H63" s="36"/>
      <c r="M63" s="69" t="s">
        <v>17</v>
      </c>
    </row>
    <row r="64" spans="1:13" ht="12.75">
      <c r="A64" s="30">
        <v>25</v>
      </c>
      <c r="B64" s="30">
        <v>1</v>
      </c>
      <c r="C64" s="30" t="str">
        <f>+Cognac!C20</f>
        <v>Jameson, whisky irlandais</v>
      </c>
      <c r="F64" s="34">
        <f>0.4*G64</f>
        <v>2</v>
      </c>
      <c r="G64" s="34">
        <f>+Cognac!B20</f>
        <v>5</v>
      </c>
      <c r="H64" s="36">
        <f>F64/G64</f>
        <v>0.4</v>
      </c>
      <c r="I64" s="34">
        <f>G64-F64</f>
        <v>3</v>
      </c>
      <c r="J64" s="34"/>
      <c r="L64" s="38" t="s">
        <v>40</v>
      </c>
      <c r="M64" s="72">
        <f>+F77</f>
        <v>2.566666666666667</v>
      </c>
    </row>
    <row r="65" spans="1:13" ht="12.75">
      <c r="A65" s="30">
        <v>26</v>
      </c>
      <c r="B65" s="30">
        <v>2</v>
      </c>
      <c r="C65" s="30" t="str">
        <f>+Cognac!C21</f>
        <v>Canadian Club, whisky canadien</v>
      </c>
      <c r="F65" s="34">
        <f>0.4*G65</f>
        <v>2</v>
      </c>
      <c r="G65" s="34">
        <f>+Cognac!B21</f>
        <v>5</v>
      </c>
      <c r="H65" s="36">
        <f>F65/G65</f>
        <v>0.4</v>
      </c>
      <c r="I65" s="34">
        <f>G65-F65</f>
        <v>3</v>
      </c>
      <c r="J65" s="34"/>
      <c r="L65" s="38" t="s">
        <v>41</v>
      </c>
      <c r="M65" s="72">
        <f>+G77</f>
        <v>6.416666666666667</v>
      </c>
    </row>
    <row r="66" spans="1:13" ht="12.75">
      <c r="A66" s="30">
        <v>27</v>
      </c>
      <c r="B66" s="30">
        <v>3</v>
      </c>
      <c r="C66" s="30" t="str">
        <f>+Cognac!C22</f>
        <v>Jack Daniels, whisky américain</v>
      </c>
      <c r="F66" s="34">
        <f>0.4*G66</f>
        <v>2</v>
      </c>
      <c r="G66" s="34">
        <f>+Cognac!B22</f>
        <v>5</v>
      </c>
      <c r="H66" s="36">
        <f>F66/G66</f>
        <v>0.4</v>
      </c>
      <c r="I66" s="34">
        <f>G66-F66</f>
        <v>3</v>
      </c>
      <c r="J66" s="34"/>
      <c r="L66" s="38" t="s">
        <v>51</v>
      </c>
      <c r="M66" s="73">
        <f>+H77</f>
        <v>0.4</v>
      </c>
    </row>
    <row r="67" spans="1:13" ht="12.75">
      <c r="A67" s="30">
        <v>28</v>
      </c>
      <c r="B67" s="30">
        <v>4</v>
      </c>
      <c r="C67" s="30" t="str">
        <f>+Cognac!C23</f>
        <v>Johnnie Walker Red Label, whisky écossais</v>
      </c>
      <c r="F67" s="34">
        <f>0.4*G67</f>
        <v>2</v>
      </c>
      <c r="G67" s="34">
        <f>+Cognac!B23</f>
        <v>5</v>
      </c>
      <c r="H67" s="36">
        <f>F67/G67</f>
        <v>0.4</v>
      </c>
      <c r="I67" s="34">
        <f>G67-F67</f>
        <v>3</v>
      </c>
      <c r="J67" s="34"/>
      <c r="L67" s="38" t="s">
        <v>42</v>
      </c>
      <c r="M67" s="72">
        <f>+I77</f>
        <v>3.85</v>
      </c>
    </row>
    <row r="68" spans="1:10" ht="12.75">
      <c r="A68" s="30">
        <v>29</v>
      </c>
      <c r="B68" s="30">
        <v>5</v>
      </c>
      <c r="C68" s="30" t="str">
        <f>+Cognac!C24</f>
        <v>Johnnie Walker Black Label, 12 ans, whisky écossais</v>
      </c>
      <c r="F68" s="34">
        <f>0.4*G68</f>
        <v>2.4000000000000004</v>
      </c>
      <c r="G68" s="34">
        <f>+Cognac!B24</f>
        <v>6</v>
      </c>
      <c r="H68" s="36">
        <f>F68/G68</f>
        <v>0.4000000000000001</v>
      </c>
      <c r="I68" s="34">
        <f>G68-F68</f>
        <v>3.5999999999999996</v>
      </c>
      <c r="J68" s="34"/>
    </row>
    <row r="69" spans="1:10" ht="12.75">
      <c r="A69" s="30">
        <v>30</v>
      </c>
      <c r="B69" s="30">
        <v>6</v>
      </c>
      <c r="C69" s="30" t="str">
        <f>+Cognac!C25</f>
        <v>Glenlivet, 12 ans, whisky écossais</v>
      </c>
      <c r="F69" s="34">
        <f aca="true" t="shared" si="3" ref="F69:F75">0.4*G69</f>
        <v>2.4000000000000004</v>
      </c>
      <c r="G69" s="34">
        <f>+Cognac!B25</f>
        <v>6</v>
      </c>
      <c r="H69" s="36">
        <f aca="true" t="shared" si="4" ref="H69:H75">F69/G69</f>
        <v>0.4000000000000001</v>
      </c>
      <c r="I69" s="34">
        <f aca="true" t="shared" si="5" ref="I69:I75">G69-F69</f>
        <v>3.5999999999999996</v>
      </c>
      <c r="J69" s="34"/>
    </row>
    <row r="70" spans="1:10" ht="12.75">
      <c r="A70" s="30">
        <v>31</v>
      </c>
      <c r="B70" s="30">
        <v>7</v>
      </c>
      <c r="C70" s="30" t="str">
        <f>+Cognac!C26</f>
        <v>Glenfiddich, 12 ans, whisky écossais</v>
      </c>
      <c r="F70" s="34">
        <f t="shared" si="3"/>
        <v>2.4000000000000004</v>
      </c>
      <c r="G70" s="34">
        <f>+Cognac!B26</f>
        <v>6</v>
      </c>
      <c r="H70" s="36">
        <f t="shared" si="4"/>
        <v>0.4000000000000001</v>
      </c>
      <c r="I70" s="34">
        <f t="shared" si="5"/>
        <v>3.5999999999999996</v>
      </c>
      <c r="J70" s="34"/>
    </row>
    <row r="71" spans="1:10" ht="12.75">
      <c r="A71" s="30">
        <v>32</v>
      </c>
      <c r="B71" s="30">
        <v>8</v>
      </c>
      <c r="C71" s="30" t="str">
        <f>+Cognac!C27</f>
        <v>Glenmorangie Original, 10 ans, whisky écossais</v>
      </c>
      <c r="F71" s="34">
        <f t="shared" si="3"/>
        <v>2.8000000000000003</v>
      </c>
      <c r="G71" s="34">
        <f>+Cognac!B27</f>
        <v>7</v>
      </c>
      <c r="H71" s="36">
        <f t="shared" si="4"/>
        <v>0.4</v>
      </c>
      <c r="I71" s="34">
        <f t="shared" si="5"/>
        <v>4.199999999999999</v>
      </c>
      <c r="J71" s="34"/>
    </row>
    <row r="72" spans="1:10" ht="12.75">
      <c r="A72" s="30">
        <v>33</v>
      </c>
      <c r="B72" s="30">
        <v>9</v>
      </c>
      <c r="C72" s="30" t="str">
        <f>+Cognac!C28</f>
        <v>Chivas Regal, 12 ans, whisky écossais</v>
      </c>
      <c r="F72" s="34">
        <f t="shared" si="3"/>
        <v>2.8000000000000003</v>
      </c>
      <c r="G72" s="34">
        <f>+Cognac!B28</f>
        <v>7</v>
      </c>
      <c r="H72" s="36">
        <f t="shared" si="4"/>
        <v>0.4</v>
      </c>
      <c r="I72" s="34">
        <f t="shared" si="5"/>
        <v>4.199999999999999</v>
      </c>
      <c r="J72" s="34"/>
    </row>
    <row r="73" spans="1:10" ht="12.75">
      <c r="A73" s="30">
        <v>34</v>
      </c>
      <c r="B73" s="30">
        <v>10</v>
      </c>
      <c r="C73" s="30" t="str">
        <f>+Cognac!C29</f>
        <v>Auchentoshan, 10 ans, whisky écossais</v>
      </c>
      <c r="F73" s="34">
        <f t="shared" si="3"/>
        <v>2.8000000000000003</v>
      </c>
      <c r="G73" s="34">
        <f>+Cognac!B29</f>
        <v>7</v>
      </c>
      <c r="H73" s="36">
        <f t="shared" si="4"/>
        <v>0.4</v>
      </c>
      <c r="I73" s="34">
        <f t="shared" si="5"/>
        <v>4.199999999999999</v>
      </c>
      <c r="J73" s="34"/>
    </row>
    <row r="74" spans="1:10" ht="12.75">
      <c r="A74" s="30">
        <v>35</v>
      </c>
      <c r="B74" s="30">
        <v>11</v>
      </c>
      <c r="C74" s="30" t="str">
        <f>+Cognac!C30</f>
        <v>The Macallan, 12 ans, whisky écossais</v>
      </c>
      <c r="F74" s="34">
        <f t="shared" si="3"/>
        <v>3.6</v>
      </c>
      <c r="G74" s="34">
        <f>+Cognac!B30</f>
        <v>9</v>
      </c>
      <c r="H74" s="36">
        <f t="shared" si="4"/>
        <v>0.4</v>
      </c>
      <c r="I74" s="34">
        <f t="shared" si="5"/>
        <v>5.4</v>
      </c>
      <c r="J74" s="34"/>
    </row>
    <row r="75" spans="1:10" ht="12.75">
      <c r="A75" s="30">
        <v>36</v>
      </c>
      <c r="B75" s="30">
        <v>12</v>
      </c>
      <c r="C75" s="30" t="str">
        <f>+Cognac!C31</f>
        <v>Dalwhinnie, 15 ans, whisky écossais</v>
      </c>
      <c r="F75" s="34">
        <f t="shared" si="3"/>
        <v>3.6</v>
      </c>
      <c r="G75" s="34">
        <f>+Cognac!B31</f>
        <v>9</v>
      </c>
      <c r="H75" s="36">
        <f t="shared" si="4"/>
        <v>0.4</v>
      </c>
      <c r="I75" s="34">
        <f t="shared" si="5"/>
        <v>5.4</v>
      </c>
      <c r="J75" s="34"/>
    </row>
    <row r="76" spans="6:10" ht="12.75">
      <c r="F76" s="34"/>
      <c r="G76" s="34"/>
      <c r="H76" s="36"/>
      <c r="I76" s="34"/>
      <c r="J76" s="34"/>
    </row>
    <row r="77" spans="3:13" ht="15.75">
      <c r="C77" s="38" t="s">
        <v>52</v>
      </c>
      <c r="D77" s="38"/>
      <c r="E77" s="38"/>
      <c r="F77" s="41">
        <f>+(SUM(F64:F75)/B75)</f>
        <v>2.566666666666667</v>
      </c>
      <c r="G77" s="41">
        <f>+(SUM(G64:G75)/B75)</f>
        <v>6.416666666666667</v>
      </c>
      <c r="H77" s="40">
        <f>F77/G77</f>
        <v>0.4</v>
      </c>
      <c r="I77" s="41">
        <f>G77-F77</f>
        <v>3.85</v>
      </c>
      <c r="J77" s="41"/>
      <c r="M77" s="69"/>
    </row>
    <row r="78" spans="6:13" ht="12.75">
      <c r="F78" s="34"/>
      <c r="G78" s="34"/>
      <c r="H78" s="36"/>
      <c r="M78" s="69"/>
    </row>
    <row r="79" spans="3:21" ht="16.5" thickBot="1">
      <c r="C79" s="38"/>
      <c r="D79" s="38"/>
      <c r="E79" s="38"/>
      <c r="F79" s="41"/>
      <c r="G79" s="41"/>
      <c r="H79" s="40"/>
      <c r="I79" s="41"/>
      <c r="J79" s="41"/>
      <c r="L79" s="38" t="s">
        <v>17</v>
      </c>
      <c r="M79" s="73" t="s">
        <v>17</v>
      </c>
      <c r="N79"/>
      <c r="O79"/>
      <c r="P79"/>
      <c r="Q79"/>
      <c r="R79"/>
      <c r="S79"/>
      <c r="T79"/>
      <c r="U79"/>
    </row>
    <row r="80" spans="2:21" ht="18" thickBot="1" thickTop="1">
      <c r="B80" s="48"/>
      <c r="C80" s="49"/>
      <c r="D80" s="49"/>
      <c r="E80" s="49"/>
      <c r="F80" s="50"/>
      <c r="G80" s="50"/>
      <c r="H80" s="51"/>
      <c r="I80" s="50"/>
      <c r="J80" s="79"/>
      <c r="K80" s="58"/>
      <c r="N80"/>
      <c r="O80"/>
      <c r="P80"/>
      <c r="Q80"/>
      <c r="R80"/>
      <c r="S80"/>
      <c r="T80"/>
      <c r="U80"/>
    </row>
    <row r="81" spans="2:21" ht="15" thickBot="1" thickTop="1">
      <c r="B81" s="52"/>
      <c r="C81" s="53"/>
      <c r="D81" s="53"/>
      <c r="E81" s="53"/>
      <c r="F81" s="63" t="s">
        <v>39</v>
      </c>
      <c r="G81" s="63" t="s">
        <v>37</v>
      </c>
      <c r="H81" s="64" t="s">
        <v>53</v>
      </c>
      <c r="I81" s="62" t="s">
        <v>54</v>
      </c>
      <c r="J81" s="78"/>
      <c r="K81" s="58"/>
      <c r="L81" s="38" t="s">
        <v>40</v>
      </c>
      <c r="M81" s="72">
        <f>+F83</f>
        <v>2.8833333333333337</v>
      </c>
      <c r="N81"/>
      <c r="O81"/>
      <c r="P81"/>
      <c r="Q81"/>
      <c r="R81"/>
      <c r="S81"/>
      <c r="T81"/>
      <c r="U81"/>
    </row>
    <row r="82" spans="2:21" ht="18.75" thickTop="1">
      <c r="B82" s="52"/>
      <c r="C82" s="54" t="s">
        <v>55</v>
      </c>
      <c r="D82" s="54"/>
      <c r="E82" s="54"/>
      <c r="F82" s="55"/>
      <c r="G82" s="55"/>
      <c r="H82" s="56"/>
      <c r="I82" s="58"/>
      <c r="J82" s="57"/>
      <c r="K82" s="58"/>
      <c r="L82" s="38" t="s">
        <v>41</v>
      </c>
      <c r="M82" s="72">
        <f>+G83</f>
        <v>7.208333333333333</v>
      </c>
      <c r="N82"/>
      <c r="O82"/>
      <c r="P82"/>
      <c r="Q82"/>
      <c r="R82"/>
      <c r="S82"/>
      <c r="T82"/>
      <c r="U82"/>
    </row>
    <row r="83" spans="2:21" ht="18.75">
      <c r="B83" s="52"/>
      <c r="C83" s="38" t="s">
        <v>52</v>
      </c>
      <c r="D83" s="38"/>
      <c r="E83" s="38"/>
      <c r="F83" s="65">
        <f>(+F11+F12+F13+F14+F15+F16+F17+F18+F19+F20+F21+F22+F23+F24+F25+F26+F27+F32+F37+F43+F48+F53+F54+F59+F64+F65+F66+F67+F68+F69+F70+F71+F72+F73+F74+F75)/A75</f>
        <v>2.8833333333333337</v>
      </c>
      <c r="G83" s="65">
        <f>(+G11+G12+G13+G14+G15+G16+G17+G18+G19+G20+G21+G22+G23+G24+G25+G26+G27+G32+G37+G43+G48+G53+G54+G59+G64+G65+G66+G67+G68+G69+G70+G71+G72+G73+G74+G75)/A75</f>
        <v>7.208333333333333</v>
      </c>
      <c r="H83" s="40">
        <f>F83/G83</f>
        <v>0.4000000000000001</v>
      </c>
      <c r="I83" s="41">
        <f>G83-F83</f>
        <v>4.324999999999999</v>
      </c>
      <c r="J83" s="80"/>
      <c r="K83" s="58"/>
      <c r="L83" s="38" t="s">
        <v>51</v>
      </c>
      <c r="M83" s="73">
        <f>+H83</f>
        <v>0.4000000000000001</v>
      </c>
      <c r="N83"/>
      <c r="O83"/>
      <c r="P83"/>
      <c r="Q83"/>
      <c r="R83"/>
      <c r="S83"/>
      <c r="T83"/>
      <c r="U83"/>
    </row>
    <row r="84" spans="2:21" ht="15.75">
      <c r="B84" s="52"/>
      <c r="C84" s="58"/>
      <c r="D84" s="58"/>
      <c r="E84" s="58"/>
      <c r="F84" s="66"/>
      <c r="G84" s="66"/>
      <c r="H84" s="67"/>
      <c r="I84" s="68"/>
      <c r="J84" s="81"/>
      <c r="K84" s="58"/>
      <c r="L84" s="38" t="s">
        <v>42</v>
      </c>
      <c r="M84" s="72">
        <f>+I83</f>
        <v>4.324999999999999</v>
      </c>
      <c r="N84"/>
      <c r="O84"/>
      <c r="P84"/>
      <c r="Q84"/>
      <c r="R84"/>
      <c r="S84"/>
      <c r="T84"/>
      <c r="U84"/>
    </row>
    <row r="85" spans="2:21" ht="13.5" thickBot="1">
      <c r="B85" s="59"/>
      <c r="C85" s="60"/>
      <c r="D85" s="60"/>
      <c r="E85" s="60"/>
      <c r="F85" s="60"/>
      <c r="G85" s="60"/>
      <c r="H85" s="60"/>
      <c r="I85" s="60"/>
      <c r="J85" s="61"/>
      <c r="K85" s="58"/>
      <c r="L85" s="71" t="s">
        <v>17</v>
      </c>
      <c r="M85" s="74" t="s">
        <v>17</v>
      </c>
      <c r="N85"/>
      <c r="O85"/>
      <c r="P85"/>
      <c r="Q85"/>
      <c r="R85"/>
      <c r="S85"/>
      <c r="T85"/>
      <c r="U85"/>
    </row>
    <row r="86" spans="7:21" ht="13.5" thickTop="1">
      <c r="G86" s="30" t="s">
        <v>17</v>
      </c>
      <c r="L86" s="71" t="s">
        <v>17</v>
      </c>
      <c r="M86" s="74" t="s">
        <v>17</v>
      </c>
      <c r="N86"/>
      <c r="O86"/>
      <c r="P86"/>
      <c r="Q86"/>
      <c r="R86"/>
      <c r="S86"/>
      <c r="T86"/>
      <c r="U86"/>
    </row>
    <row r="87" spans="6:21" ht="12.75">
      <c r="F87" s="34"/>
      <c r="G87" s="34"/>
      <c r="L87" s="71" t="s">
        <v>17</v>
      </c>
      <c r="M87" s="75" t="s">
        <v>17</v>
      </c>
      <c r="N87"/>
      <c r="O87"/>
      <c r="P87"/>
      <c r="Q87"/>
      <c r="R87"/>
      <c r="S87"/>
      <c r="T87"/>
      <c r="U87"/>
    </row>
    <row r="88" spans="6:21" ht="12.75">
      <c r="F88" s="34"/>
      <c r="G88" s="34"/>
      <c r="L88" s="71" t="s">
        <v>17</v>
      </c>
      <c r="M88" s="74" t="s">
        <v>17</v>
      </c>
      <c r="N88"/>
      <c r="O88"/>
      <c r="P88"/>
      <c r="Q88"/>
      <c r="R88"/>
      <c r="S88"/>
      <c r="T88"/>
      <c r="U88"/>
    </row>
    <row r="89" spans="6:13" ht="12.75">
      <c r="F89" s="34"/>
      <c r="L89" s="30" t="s">
        <v>17</v>
      </c>
      <c r="M89" s="30" t="s">
        <v>17</v>
      </c>
    </row>
    <row r="90" spans="6:13" ht="12.75">
      <c r="F90" s="34"/>
      <c r="M90" s="30" t="s">
        <v>17</v>
      </c>
    </row>
    <row r="91" spans="6:13" ht="12.75">
      <c r="F91" s="34"/>
      <c r="M91" s="30" t="s">
        <v>17</v>
      </c>
    </row>
    <row r="92" spans="6:13" ht="12.75">
      <c r="F92" s="34"/>
      <c r="M92" s="30" t="s">
        <v>17</v>
      </c>
    </row>
    <row r="93" ht="12.75">
      <c r="F93" s="34"/>
    </row>
    <row r="94" ht="12.75">
      <c r="F94" s="34"/>
    </row>
    <row r="95" ht="12.75">
      <c r="F95" s="34"/>
    </row>
    <row r="96" ht="12.75">
      <c r="F96" s="34"/>
    </row>
    <row r="97" ht="12.75">
      <c r="F97" s="34"/>
    </row>
    <row r="98" ht="12.75">
      <c r="F98" s="34"/>
    </row>
    <row r="99" ht="12.75">
      <c r="F99" s="34"/>
    </row>
    <row r="100" ht="12.75">
      <c r="F100" s="34"/>
    </row>
    <row r="101" ht="12.75">
      <c r="F101" s="34"/>
    </row>
    <row r="102" ht="12.75">
      <c r="F102" s="34"/>
    </row>
    <row r="103" ht="12.75">
      <c r="F103" s="34"/>
    </row>
    <row r="104" ht="12.75">
      <c r="F104" s="34"/>
    </row>
  </sheetData>
  <sheetProtection/>
  <mergeCells count="5">
    <mergeCell ref="F4:F6"/>
    <mergeCell ref="G4:G6"/>
    <mergeCell ref="H4:H6"/>
    <mergeCell ref="I4:I6"/>
    <mergeCell ref="E4:E6"/>
  </mergeCells>
  <printOptions/>
  <pageMargins left="0.787401575" right="0.787401575" top="0.984251969" bottom="0.984251969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8"/>
  <sheetViews>
    <sheetView showGridLines="0" showZeros="0" zoomScalePageLayoutView="0" workbookViewId="0" topLeftCell="A1">
      <selection activeCell="A1" sqref="A1"/>
    </sheetView>
  </sheetViews>
  <sheetFormatPr defaultColWidth="11.00390625" defaultRowHeight="12.75"/>
  <cols>
    <col min="1" max="1" width="10.875" style="0" customWidth="1"/>
    <col min="2" max="2" width="7.625" style="14" customWidth="1"/>
    <col min="3" max="3" width="54.00390625" style="0" customWidth="1"/>
    <col min="4" max="4" width="12.875" style="0" customWidth="1"/>
    <col min="5" max="5" width="11.875" style="0" bestFit="1" customWidth="1"/>
    <col min="6" max="8" width="56.50390625" style="0" customWidth="1"/>
    <col min="9" max="10" width="10.375" style="0" customWidth="1"/>
    <col min="11" max="11" width="21.50390625" style="0" customWidth="1"/>
    <col min="12" max="12" width="5.875" style="0" customWidth="1"/>
  </cols>
  <sheetData>
    <row r="1" spans="2:5" ht="129.75" customHeight="1">
      <c r="B1" s="13"/>
      <c r="D1" s="47" t="s">
        <v>38</v>
      </c>
      <c r="E1" s="85">
        <f>(B4+B5+B6+B7+B8+B9+B10+B11+B12+B13+B14+B15+B16+B17+B18+B19+B20+B25+B30+B35)/20</f>
        <v>6.925</v>
      </c>
    </row>
    <row r="2" spans="2:5" ht="72" customHeight="1">
      <c r="B2" s="17"/>
      <c r="D2" s="47" t="s">
        <v>38</v>
      </c>
      <c r="E2" s="82">
        <f>(B4+B5+B6+B7+B8+B9+B10+B11+B12+B13+B14+B15+B16+B17+B18+B19+B20)/17</f>
        <v>6.911764705882353</v>
      </c>
    </row>
    <row r="3" spans="2:7" ht="12.75" customHeight="1">
      <c r="B3" s="6"/>
      <c r="D3" s="12"/>
      <c r="E3" s="86"/>
      <c r="F3" s="12"/>
      <c r="G3" s="12"/>
    </row>
    <row r="4" spans="2:7" ht="12.75" customHeight="1">
      <c r="B4" s="83">
        <v>6.5</v>
      </c>
      <c r="C4" s="9" t="s">
        <v>29</v>
      </c>
      <c r="D4" s="12"/>
      <c r="E4" s="86"/>
      <c r="F4" s="12"/>
      <c r="G4" s="12"/>
    </row>
    <row r="5" spans="2:7" ht="12.75" customHeight="1">
      <c r="B5" s="83">
        <v>6.5</v>
      </c>
      <c r="C5" s="9" t="s">
        <v>30</v>
      </c>
      <c r="D5" s="12"/>
      <c r="E5" s="87"/>
      <c r="F5" s="12"/>
      <c r="G5" s="12"/>
    </row>
    <row r="6" spans="2:7" ht="12.75" customHeight="1">
      <c r="B6" s="83">
        <v>6.5</v>
      </c>
      <c r="C6" s="9" t="s">
        <v>31</v>
      </c>
      <c r="D6" s="12"/>
      <c r="E6" s="88"/>
      <c r="F6" s="12"/>
      <c r="G6" s="8"/>
    </row>
    <row r="7" spans="2:7" ht="12.75" customHeight="1">
      <c r="B7" s="83">
        <v>7</v>
      </c>
      <c r="C7" s="9" t="s">
        <v>32</v>
      </c>
      <c r="D7" s="12"/>
      <c r="E7" s="89"/>
      <c r="F7" s="12"/>
      <c r="G7" s="8"/>
    </row>
    <row r="8" spans="2:7" ht="12.75" customHeight="1">
      <c r="B8" s="83">
        <v>6.5</v>
      </c>
      <c r="C8" s="9" t="s">
        <v>33</v>
      </c>
      <c r="D8" s="12"/>
      <c r="E8" s="89"/>
      <c r="F8" s="12"/>
      <c r="G8" s="8"/>
    </row>
    <row r="9" spans="2:7" ht="12.75" customHeight="1">
      <c r="B9" s="83">
        <v>6.5</v>
      </c>
      <c r="C9" s="9" t="s">
        <v>34</v>
      </c>
      <c r="D9" s="12"/>
      <c r="E9" s="89"/>
      <c r="F9" s="12"/>
      <c r="G9" s="8"/>
    </row>
    <row r="10" spans="2:7" ht="12.75" customHeight="1">
      <c r="B10" s="83">
        <v>7</v>
      </c>
      <c r="C10" s="9" t="s">
        <v>35</v>
      </c>
      <c r="D10" s="12"/>
      <c r="E10" s="89"/>
      <c r="F10" s="12"/>
      <c r="G10" s="8"/>
    </row>
    <row r="11" spans="2:7" ht="12.75" customHeight="1">
      <c r="B11" s="83">
        <v>6.5</v>
      </c>
      <c r="C11" s="9" t="s">
        <v>36</v>
      </c>
      <c r="D11" s="12"/>
      <c r="E11" s="89"/>
      <c r="F11" s="12"/>
      <c r="G11" s="8"/>
    </row>
    <row r="12" spans="2:7" ht="12.75" customHeight="1">
      <c r="B12" s="83">
        <v>8</v>
      </c>
      <c r="C12" s="9" t="s">
        <v>12</v>
      </c>
      <c r="D12" s="12"/>
      <c r="E12" s="89"/>
      <c r="F12" s="12"/>
      <c r="G12" s="8"/>
    </row>
    <row r="13" spans="2:7" ht="12.75" customHeight="1">
      <c r="B13" s="83">
        <v>7.5</v>
      </c>
      <c r="C13" s="9" t="s">
        <v>13</v>
      </c>
      <c r="D13" s="12"/>
      <c r="E13" s="89"/>
      <c r="F13" s="12"/>
      <c r="G13" s="8"/>
    </row>
    <row r="14" spans="2:7" ht="12.75" customHeight="1">
      <c r="B14" s="83">
        <v>8</v>
      </c>
      <c r="C14" s="9" t="s">
        <v>14</v>
      </c>
      <c r="D14" s="12"/>
      <c r="E14" s="89"/>
      <c r="F14" s="12"/>
      <c r="G14" s="8"/>
    </row>
    <row r="15" spans="2:7" ht="12.75" customHeight="1">
      <c r="B15" s="83">
        <v>6.5</v>
      </c>
      <c r="C15" s="9" t="s">
        <v>15</v>
      </c>
      <c r="D15" s="12"/>
      <c r="E15" s="89"/>
      <c r="F15" s="12"/>
      <c r="G15" s="8"/>
    </row>
    <row r="16" spans="2:7" ht="12.75" customHeight="1">
      <c r="B16" s="83">
        <v>6.5</v>
      </c>
      <c r="C16" s="9" t="s">
        <v>16</v>
      </c>
      <c r="D16" s="12"/>
      <c r="E16" s="89"/>
      <c r="F16" s="12"/>
      <c r="G16" s="8"/>
    </row>
    <row r="17" spans="2:7" ht="12.75" customHeight="1">
      <c r="B17" s="83">
        <v>8.5</v>
      </c>
      <c r="C17" s="9" t="s">
        <v>0</v>
      </c>
      <c r="D17" s="12"/>
      <c r="E17" s="89"/>
      <c r="F17" s="12"/>
      <c r="G17" s="8"/>
    </row>
    <row r="18" spans="2:7" ht="12.75" customHeight="1">
      <c r="B18" s="83">
        <v>6.5</v>
      </c>
      <c r="C18" s="9" t="s">
        <v>1</v>
      </c>
      <c r="D18" s="12"/>
      <c r="E18" s="89"/>
      <c r="F18" s="12"/>
      <c r="G18" s="8"/>
    </row>
    <row r="19" spans="2:7" ht="12.75" customHeight="1">
      <c r="B19" s="83">
        <v>6.5</v>
      </c>
      <c r="C19" s="9" t="s">
        <v>2</v>
      </c>
      <c r="D19" s="12"/>
      <c r="E19" s="89"/>
      <c r="F19" s="12"/>
      <c r="G19" s="8"/>
    </row>
    <row r="20" spans="2:7" ht="12.75" customHeight="1">
      <c r="B20" s="83">
        <v>6.5</v>
      </c>
      <c r="C20" s="9" t="s">
        <v>3</v>
      </c>
      <c r="D20" s="12"/>
      <c r="E20" s="89"/>
      <c r="F20" s="12"/>
      <c r="G20" s="8"/>
    </row>
    <row r="21" spans="2:7" ht="12.75" customHeight="1">
      <c r="B21" s="83"/>
      <c r="D21" s="16"/>
      <c r="E21" s="89"/>
      <c r="F21" s="12"/>
      <c r="G21" s="8"/>
    </row>
    <row r="22" spans="2:7" ht="12.75" customHeight="1">
      <c r="B22" s="83"/>
      <c r="C22" s="18"/>
      <c r="D22" s="12"/>
      <c r="E22" s="89"/>
      <c r="F22" s="12"/>
      <c r="G22" s="8"/>
    </row>
    <row r="23" spans="2:7" ht="12.75" customHeight="1">
      <c r="B23" s="83"/>
      <c r="C23" s="9"/>
      <c r="D23" s="71" t="s">
        <v>43</v>
      </c>
      <c r="E23" s="90">
        <f>B25/1</f>
        <v>6.5</v>
      </c>
      <c r="F23" s="12"/>
      <c r="G23" s="12"/>
    </row>
    <row r="24" spans="2:7" ht="12.75" customHeight="1">
      <c r="B24" s="83"/>
      <c r="D24" s="16"/>
      <c r="E24" s="86"/>
      <c r="F24" s="12"/>
      <c r="G24" s="12"/>
    </row>
    <row r="25" spans="2:7" ht="12.75" customHeight="1">
      <c r="B25" s="83">
        <v>6.5</v>
      </c>
      <c r="C25" s="9" t="s">
        <v>4</v>
      </c>
      <c r="D25" s="8"/>
      <c r="E25" s="87"/>
      <c r="F25" s="12"/>
      <c r="G25" s="12"/>
    </row>
    <row r="26" spans="2:7" ht="12.75" customHeight="1">
      <c r="B26" s="83"/>
      <c r="C26" s="9"/>
      <c r="D26" s="8"/>
      <c r="E26" s="88"/>
      <c r="F26" s="22"/>
      <c r="G26" s="12"/>
    </row>
    <row r="27" spans="2:7" ht="12.75" customHeight="1">
      <c r="B27" s="83"/>
      <c r="D27" s="16"/>
      <c r="E27" s="86"/>
      <c r="F27" s="22"/>
      <c r="G27" s="12"/>
    </row>
    <row r="28" spans="2:7" ht="12.75" customHeight="1">
      <c r="B28" s="83"/>
      <c r="C28" s="18"/>
      <c r="D28" s="71" t="s">
        <v>44</v>
      </c>
      <c r="E28" s="82">
        <f>B30/1</f>
        <v>6.5</v>
      </c>
      <c r="F28" s="12"/>
      <c r="G28" s="12"/>
    </row>
    <row r="29" spans="2:7" ht="12.75" customHeight="1">
      <c r="B29" s="83"/>
      <c r="C29" s="9"/>
      <c r="D29" s="12"/>
      <c r="E29" s="88"/>
      <c r="F29" s="22"/>
      <c r="G29" s="12"/>
    </row>
    <row r="30" spans="2:7" ht="12.75" customHeight="1">
      <c r="B30" s="83">
        <v>6.5</v>
      </c>
      <c r="C30" s="9" t="s">
        <v>5</v>
      </c>
      <c r="D30" s="16"/>
      <c r="E30" s="86"/>
      <c r="F30" s="22"/>
      <c r="G30" s="12"/>
    </row>
    <row r="31" spans="2:7" ht="12.75" customHeight="1">
      <c r="B31" s="83"/>
      <c r="C31" s="18"/>
      <c r="D31" s="12"/>
      <c r="E31" s="87"/>
      <c r="F31" s="12"/>
      <c r="G31" s="12"/>
    </row>
    <row r="32" spans="2:7" ht="12.75" customHeight="1">
      <c r="B32" s="83"/>
      <c r="C32" s="9"/>
      <c r="D32" s="8"/>
      <c r="E32" s="88"/>
      <c r="F32" s="22"/>
      <c r="G32" s="12"/>
    </row>
    <row r="33" spans="2:7" ht="12.75" customHeight="1">
      <c r="B33" s="83"/>
      <c r="C33" s="9"/>
      <c r="D33" s="71" t="s">
        <v>45</v>
      </c>
      <c r="E33" s="82">
        <f>B35/1</f>
        <v>8</v>
      </c>
      <c r="F33" s="22"/>
      <c r="G33" s="12"/>
    </row>
    <row r="34" spans="2:7" ht="12.75" customHeight="1">
      <c r="B34" s="83"/>
      <c r="C34" s="9"/>
      <c r="D34" s="16"/>
      <c r="E34" s="87"/>
      <c r="F34" s="12"/>
      <c r="G34" s="12"/>
    </row>
    <row r="35" spans="2:7" ht="12.75" customHeight="1">
      <c r="B35" s="83">
        <v>8</v>
      </c>
      <c r="C35" s="9" t="s">
        <v>6</v>
      </c>
      <c r="D35" s="16"/>
      <c r="E35" s="88"/>
      <c r="F35" s="22"/>
      <c r="G35" s="12"/>
    </row>
    <row r="36" spans="2:7" ht="12.75" customHeight="1">
      <c r="B36" s="84"/>
      <c r="C36" s="9"/>
      <c r="D36" s="16"/>
      <c r="E36" s="86"/>
      <c r="F36" s="22"/>
      <c r="G36" s="12"/>
    </row>
    <row r="37" spans="2:7" ht="12.75" customHeight="1">
      <c r="B37" s="8"/>
      <c r="C37" s="9"/>
      <c r="D37" s="16"/>
      <c r="E37" s="87"/>
      <c r="F37" s="8"/>
      <c r="G37" s="8"/>
    </row>
    <row r="38" spans="2:7" ht="12.75" customHeight="1">
      <c r="B38" s="8"/>
      <c r="D38" s="16"/>
      <c r="E38" s="88"/>
      <c r="F38" s="8"/>
      <c r="G38" s="8"/>
    </row>
    <row r="39" spans="2:7" ht="12.75" customHeight="1">
      <c r="B39" s="8"/>
      <c r="C39" s="11"/>
      <c r="E39" s="7"/>
      <c r="F39" s="23"/>
      <c r="G39" s="24"/>
    </row>
    <row r="40" spans="2:7" ht="12.75" customHeight="1">
      <c r="B40" s="6"/>
      <c r="E40" s="10"/>
      <c r="F40" s="23"/>
      <c r="G40" s="24"/>
    </row>
    <row r="41" spans="2:7" ht="12.75" customHeight="1">
      <c r="B41" s="6"/>
      <c r="C41" s="15"/>
      <c r="D41" s="16"/>
      <c r="E41" s="11"/>
      <c r="F41" s="24"/>
      <c r="G41" s="8"/>
    </row>
    <row r="42" spans="2:7" ht="12.75" customHeight="1">
      <c r="B42" s="6"/>
      <c r="C42" s="15"/>
      <c r="D42" s="16"/>
      <c r="E42" s="7"/>
      <c r="F42" s="24"/>
      <c r="G42" s="24"/>
    </row>
    <row r="43" spans="2:7" ht="12.75" customHeight="1">
      <c r="B43" s="6"/>
      <c r="C43" s="15"/>
      <c r="D43" s="16"/>
      <c r="E43" s="19"/>
      <c r="F43" s="24"/>
      <c r="G43" s="24"/>
    </row>
    <row r="44" spans="2:7" ht="12.75" customHeight="1">
      <c r="B44" s="6"/>
      <c r="C44" s="15"/>
      <c r="D44" s="16"/>
      <c r="E44" s="10"/>
      <c r="F44" s="24"/>
      <c r="G44" s="24"/>
    </row>
    <row r="45" spans="2:7" ht="12.75" customHeight="1">
      <c r="B45" s="6"/>
      <c r="C45" s="15"/>
      <c r="D45" s="16"/>
      <c r="E45" s="11"/>
      <c r="F45" s="24"/>
      <c r="G45" s="24"/>
    </row>
    <row r="46" spans="2:7" ht="12.75" customHeight="1">
      <c r="B46" s="6"/>
      <c r="C46" s="11"/>
      <c r="D46" s="12"/>
      <c r="E46" s="7"/>
      <c r="F46" s="24"/>
      <c r="G46" s="8"/>
    </row>
    <row r="47" spans="2:7" ht="12.75" customHeight="1">
      <c r="B47" s="6"/>
      <c r="D47" s="8"/>
      <c r="E47" s="7"/>
      <c r="F47" s="24"/>
      <c r="G47" s="8"/>
    </row>
    <row r="48" spans="3:7" ht="12.75" customHeight="1">
      <c r="C48" s="15"/>
      <c r="D48" s="16"/>
      <c r="E48" s="7"/>
      <c r="F48" s="24"/>
      <c r="G48" s="8"/>
    </row>
    <row r="49" spans="5:7" ht="12.75" customHeight="1">
      <c r="E49" s="7"/>
      <c r="F49" s="24"/>
      <c r="G49" s="8"/>
    </row>
    <row r="50" spans="5:7" ht="12.75" customHeight="1">
      <c r="E50" s="7"/>
      <c r="F50" s="24"/>
      <c r="G50" s="8"/>
    </row>
    <row r="51" spans="5:7" ht="12.75" customHeight="1">
      <c r="E51" s="7"/>
      <c r="F51" s="24"/>
      <c r="G51" s="8"/>
    </row>
    <row r="52" spans="5:7" ht="12.75" customHeight="1">
      <c r="E52" s="7"/>
      <c r="F52" s="24"/>
      <c r="G52" s="8"/>
    </row>
    <row r="53" spans="5:7" ht="12.75" customHeight="1">
      <c r="E53" s="7"/>
      <c r="F53" s="24"/>
      <c r="G53" s="8"/>
    </row>
    <row r="54" spans="5:7" ht="12.75" customHeight="1">
      <c r="E54" s="7"/>
      <c r="F54" s="24"/>
      <c r="G54" s="8"/>
    </row>
    <row r="55" spans="5:7" ht="12.75" customHeight="1">
      <c r="E55" s="7"/>
      <c r="F55" s="24"/>
      <c r="G55" s="8"/>
    </row>
    <row r="56" spans="5:7" ht="12.75" customHeight="1">
      <c r="E56" s="7"/>
      <c r="F56" s="24"/>
      <c r="G56" s="8"/>
    </row>
    <row r="57" spans="5:7" ht="12.75" customHeight="1">
      <c r="E57" s="7"/>
      <c r="F57" s="24"/>
      <c r="G57" s="8"/>
    </row>
    <row r="58" spans="5:7" ht="15.75">
      <c r="E58" s="25"/>
      <c r="F58" s="26"/>
      <c r="G58" s="27"/>
    </row>
  </sheetData>
  <sheetProtection/>
  <hyperlinks>
    <hyperlink ref="D2" r:id="rId1" display="Calcul du PmO"/>
    <hyperlink ref="D1" r:id="rId2" display="Calcul du PmO"/>
  </hyperlinks>
  <printOptions horizontalCentered="1" verticalCentered="1"/>
  <pageMargins left="0.1968503937007874" right="0.1968503937007874" top="0.11811023622047245" bottom="0.1968503937007874" header="0" footer="0"/>
  <pageSetup orientation="portrait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8"/>
  <sheetViews>
    <sheetView showGridLines="0" showZeros="0" zoomScale="110" zoomScaleNormal="110" zoomScalePageLayoutView="0" workbookViewId="0" topLeftCell="A1">
      <selection activeCell="A1" sqref="A1"/>
    </sheetView>
  </sheetViews>
  <sheetFormatPr defaultColWidth="11.00390625" defaultRowHeight="12.75"/>
  <cols>
    <col min="1" max="1" width="10.875" style="0" customWidth="1"/>
    <col min="2" max="2" width="7.625" style="6" customWidth="1"/>
    <col min="3" max="3" width="54.00390625" style="0" customWidth="1"/>
    <col min="4" max="4" width="14.50390625" style="0" customWidth="1"/>
    <col min="6" max="8" width="56.50390625" style="0" customWidth="1"/>
    <col min="9" max="10" width="10.375" style="0" customWidth="1"/>
    <col min="11" max="11" width="21.50390625" style="0" customWidth="1"/>
    <col min="12" max="12" width="5.875" style="0" customWidth="1"/>
  </cols>
  <sheetData>
    <row r="1" spans="4:5" ht="129.75" customHeight="1">
      <c r="D1" s="47" t="s">
        <v>38</v>
      </c>
      <c r="E1" s="29">
        <f>(B4+B9+B10+B15+B20+B21+B22+B23+B24+B25+B26+B27+B28+B29+B30+B31)/16</f>
        <v>7.5625</v>
      </c>
    </row>
    <row r="2" ht="72" customHeight="1"/>
    <row r="3" spans="4:7" ht="12.75" customHeight="1">
      <c r="D3" s="12"/>
      <c r="E3" s="10"/>
      <c r="F3" s="12"/>
      <c r="G3" s="12"/>
    </row>
    <row r="4" spans="2:7" ht="12.75" customHeight="1">
      <c r="B4" s="91">
        <v>19</v>
      </c>
      <c r="C4" s="9" t="s">
        <v>18</v>
      </c>
      <c r="D4" s="12"/>
      <c r="E4" s="10"/>
      <c r="F4" s="12"/>
      <c r="G4" s="12"/>
    </row>
    <row r="5" spans="2:7" ht="12.75" customHeight="1">
      <c r="B5" s="91"/>
      <c r="C5" s="9"/>
      <c r="D5" s="12"/>
      <c r="E5" s="11"/>
      <c r="F5" s="12"/>
      <c r="G5" s="12"/>
    </row>
    <row r="6" spans="2:7" ht="12.75" customHeight="1">
      <c r="B6" s="91"/>
      <c r="C6" s="9"/>
      <c r="D6" s="12"/>
      <c r="E6" s="7"/>
      <c r="F6" s="12"/>
      <c r="G6" s="8"/>
    </row>
    <row r="7" spans="2:7" ht="12.75" customHeight="1">
      <c r="B7" s="91"/>
      <c r="C7" s="9"/>
      <c r="D7" s="92" t="s">
        <v>46</v>
      </c>
      <c r="E7" s="90">
        <f>(B9+B10)/2</f>
        <v>8</v>
      </c>
      <c r="F7" s="12"/>
      <c r="G7" s="8"/>
    </row>
    <row r="8" spans="2:7" ht="12.75" customHeight="1">
      <c r="B8" s="91"/>
      <c r="D8" s="12"/>
      <c r="E8" s="20"/>
      <c r="F8" s="12"/>
      <c r="G8" s="8"/>
    </row>
    <row r="9" spans="2:7" ht="12.75" customHeight="1">
      <c r="B9" s="91">
        <v>8</v>
      </c>
      <c r="C9" s="9" t="s">
        <v>19</v>
      </c>
      <c r="D9" s="12"/>
      <c r="E9" s="20"/>
      <c r="F9" s="12"/>
      <c r="G9" s="8"/>
    </row>
    <row r="10" spans="2:7" ht="12.75" customHeight="1">
      <c r="B10" s="91">
        <v>8</v>
      </c>
      <c r="C10" s="9" t="s">
        <v>20</v>
      </c>
      <c r="D10" s="12"/>
      <c r="E10" s="20"/>
      <c r="F10" s="12"/>
      <c r="G10" s="8"/>
    </row>
    <row r="11" spans="2:7" ht="12.75" customHeight="1">
      <c r="B11" s="91"/>
      <c r="C11" s="9"/>
      <c r="D11" s="12"/>
      <c r="E11" s="20"/>
      <c r="F11" s="12"/>
      <c r="G11" s="8"/>
    </row>
    <row r="12" spans="2:7" ht="12.75" customHeight="1">
      <c r="B12" s="91"/>
      <c r="C12" s="9"/>
      <c r="D12" s="12"/>
      <c r="E12" s="20"/>
      <c r="F12" s="12"/>
      <c r="G12" s="8"/>
    </row>
    <row r="13" spans="2:7" ht="12.75" customHeight="1">
      <c r="B13" s="91"/>
      <c r="C13" s="9"/>
      <c r="D13" s="92" t="s">
        <v>47</v>
      </c>
      <c r="E13" s="90">
        <f>+B15/1</f>
        <v>9</v>
      </c>
      <c r="F13" s="12"/>
      <c r="G13" s="8"/>
    </row>
    <row r="14" spans="2:7" ht="12.75" customHeight="1">
      <c r="B14" s="91"/>
      <c r="D14" s="12"/>
      <c r="E14" s="20"/>
      <c r="F14" s="12"/>
      <c r="G14" s="8"/>
    </row>
    <row r="15" spans="2:7" ht="12.75" customHeight="1">
      <c r="B15" s="91">
        <v>9</v>
      </c>
      <c r="C15" s="9" t="s">
        <v>21</v>
      </c>
      <c r="D15" s="12"/>
      <c r="E15" s="20"/>
      <c r="F15" s="12"/>
      <c r="G15" s="8"/>
    </row>
    <row r="16" spans="2:7" ht="12.75" customHeight="1">
      <c r="B16" s="91"/>
      <c r="C16" s="9"/>
      <c r="D16" s="12"/>
      <c r="E16" s="20"/>
      <c r="F16" s="12"/>
      <c r="G16" s="8"/>
    </row>
    <row r="17" spans="2:7" ht="12.75" customHeight="1">
      <c r="B17" s="91"/>
      <c r="C17" s="9"/>
      <c r="D17" s="12"/>
      <c r="E17" s="20"/>
      <c r="F17" s="12"/>
      <c r="G17" s="8"/>
    </row>
    <row r="18" spans="2:7" ht="12.75" customHeight="1">
      <c r="B18" s="91"/>
      <c r="C18" s="9"/>
      <c r="D18" s="92" t="s">
        <v>48</v>
      </c>
      <c r="E18" s="90">
        <f>(B20+B21+B22+B23+B24+B25+B26+B27+B28+B29+B30+B31)/12</f>
        <v>6.416666666666667</v>
      </c>
      <c r="F18" s="12"/>
      <c r="G18" s="8"/>
    </row>
    <row r="19" spans="2:7" ht="12.75" customHeight="1">
      <c r="B19" s="91"/>
      <c r="C19" s="9"/>
      <c r="D19" s="12"/>
      <c r="E19" s="20"/>
      <c r="F19" s="12"/>
      <c r="G19" s="8"/>
    </row>
    <row r="20" spans="2:7" ht="12.75" customHeight="1">
      <c r="B20" s="91">
        <v>5</v>
      </c>
      <c r="C20" s="9" t="s">
        <v>22</v>
      </c>
      <c r="D20" s="12"/>
      <c r="E20" s="20"/>
      <c r="F20" s="12"/>
      <c r="G20" s="8"/>
    </row>
    <row r="21" spans="2:7" ht="12.75" customHeight="1">
      <c r="B21" s="91">
        <v>5</v>
      </c>
      <c r="C21" s="9" t="s">
        <v>23</v>
      </c>
      <c r="D21" s="16"/>
      <c r="E21" s="20"/>
      <c r="F21" s="12"/>
      <c r="G21" s="8"/>
    </row>
    <row r="22" spans="2:7" ht="12.75" customHeight="1">
      <c r="B22" s="91">
        <v>5</v>
      </c>
      <c r="C22" s="9" t="s">
        <v>24</v>
      </c>
      <c r="D22" s="12"/>
      <c r="E22" s="20"/>
      <c r="F22" s="12"/>
      <c r="G22" s="8"/>
    </row>
    <row r="23" spans="2:7" ht="12.75" customHeight="1">
      <c r="B23" s="91">
        <v>5</v>
      </c>
      <c r="C23" s="9" t="s">
        <v>25</v>
      </c>
      <c r="D23" s="8"/>
      <c r="E23" s="21"/>
      <c r="F23" s="12"/>
      <c r="G23" s="12"/>
    </row>
    <row r="24" spans="2:7" ht="12.75" customHeight="1">
      <c r="B24" s="91">
        <v>6</v>
      </c>
      <c r="C24" s="9" t="s">
        <v>26</v>
      </c>
      <c r="D24" s="16"/>
      <c r="E24" s="10"/>
      <c r="F24" s="12"/>
      <c r="G24" s="12"/>
    </row>
    <row r="25" spans="2:7" ht="12.75" customHeight="1">
      <c r="B25" s="91">
        <v>6</v>
      </c>
      <c r="C25" s="9" t="s">
        <v>27</v>
      </c>
      <c r="D25" s="8"/>
      <c r="E25" s="11"/>
      <c r="F25" s="12"/>
      <c r="G25" s="12"/>
    </row>
    <row r="26" spans="2:7" ht="12.75" customHeight="1">
      <c r="B26" s="91">
        <v>6</v>
      </c>
      <c r="C26" s="9" t="s">
        <v>28</v>
      </c>
      <c r="D26" s="8"/>
      <c r="E26" s="7"/>
      <c r="F26" s="22"/>
      <c r="G26" s="12"/>
    </row>
    <row r="27" spans="2:7" ht="12.75" customHeight="1">
      <c r="B27" s="91">
        <v>7</v>
      </c>
      <c r="C27" s="9" t="s">
        <v>7</v>
      </c>
      <c r="D27" s="16"/>
      <c r="E27" s="10"/>
      <c r="F27" s="22"/>
      <c r="G27" s="12"/>
    </row>
    <row r="28" spans="2:7" ht="12.75" customHeight="1">
      <c r="B28" s="91">
        <v>7</v>
      </c>
      <c r="C28" s="9" t="s">
        <v>8</v>
      </c>
      <c r="D28" s="12" t="s">
        <v>17</v>
      </c>
      <c r="E28" s="11"/>
      <c r="F28" s="12"/>
      <c r="G28" s="12"/>
    </row>
    <row r="29" spans="2:7" ht="12.75" customHeight="1">
      <c r="B29" s="91">
        <v>7</v>
      </c>
      <c r="C29" s="28" t="s">
        <v>9</v>
      </c>
      <c r="D29" s="12"/>
      <c r="E29" s="7"/>
      <c r="F29" s="22"/>
      <c r="G29" s="12"/>
    </row>
    <row r="30" spans="2:7" ht="12.75" customHeight="1">
      <c r="B30" s="91">
        <v>9</v>
      </c>
      <c r="C30" s="9" t="s">
        <v>10</v>
      </c>
      <c r="D30" s="16"/>
      <c r="E30" s="10"/>
      <c r="F30" s="22"/>
      <c r="G30" s="12"/>
    </row>
    <row r="31" spans="2:7" ht="12.75" customHeight="1">
      <c r="B31" s="91">
        <v>9</v>
      </c>
      <c r="C31" s="9" t="s">
        <v>11</v>
      </c>
      <c r="D31" s="12"/>
      <c r="E31" s="11"/>
      <c r="F31" s="12"/>
      <c r="G31" s="12"/>
    </row>
    <row r="32" spans="2:7" ht="12.75" customHeight="1">
      <c r="B32" s="91"/>
      <c r="C32" s="9"/>
      <c r="D32" s="8"/>
      <c r="E32" s="7"/>
      <c r="F32" s="22"/>
      <c r="G32" s="12"/>
    </row>
    <row r="33" spans="3:7" ht="12.75" customHeight="1">
      <c r="C33" s="9"/>
      <c r="D33" s="16"/>
      <c r="E33" s="10"/>
      <c r="F33" s="22"/>
      <c r="G33" s="12"/>
    </row>
    <row r="34" spans="3:7" ht="12.75" customHeight="1">
      <c r="C34" s="9"/>
      <c r="D34" s="16"/>
      <c r="E34" s="11"/>
      <c r="F34" s="12"/>
      <c r="G34" s="12"/>
    </row>
    <row r="35" spans="3:7" ht="12.75" customHeight="1">
      <c r="C35" s="9"/>
      <c r="D35" s="16"/>
      <c r="E35" s="7"/>
      <c r="F35" s="22"/>
      <c r="G35" s="12"/>
    </row>
    <row r="36" spans="3:7" ht="12.75" customHeight="1">
      <c r="C36" s="9"/>
      <c r="D36" s="16"/>
      <c r="E36" s="10"/>
      <c r="F36" s="22"/>
      <c r="G36" s="12"/>
    </row>
    <row r="37" spans="3:7" ht="12.75" customHeight="1">
      <c r="C37" s="9"/>
      <c r="D37" s="16"/>
      <c r="E37" s="11"/>
      <c r="F37" s="8"/>
      <c r="G37" s="8"/>
    </row>
    <row r="38" spans="4:7" ht="12.75" customHeight="1">
      <c r="D38" s="16"/>
      <c r="E38" s="7"/>
      <c r="F38" s="8"/>
      <c r="G38" s="8"/>
    </row>
    <row r="39" spans="3:7" ht="12.75" customHeight="1">
      <c r="C39" s="11"/>
      <c r="E39" s="7"/>
      <c r="F39" s="23"/>
      <c r="G39" s="24"/>
    </row>
    <row r="40" spans="5:7" ht="12.75" customHeight="1">
      <c r="E40" s="10"/>
      <c r="F40" s="23"/>
      <c r="G40" s="24"/>
    </row>
    <row r="41" spans="3:7" ht="12.75" customHeight="1">
      <c r="C41" s="15"/>
      <c r="D41" s="16"/>
      <c r="E41" s="11"/>
      <c r="F41" s="24"/>
      <c r="G41" s="8"/>
    </row>
    <row r="42" spans="3:7" ht="12.75" customHeight="1">
      <c r="C42" s="15"/>
      <c r="D42" s="16"/>
      <c r="E42" s="7"/>
      <c r="F42" s="24"/>
      <c r="G42" s="24"/>
    </row>
    <row r="43" spans="3:7" ht="12.75" customHeight="1">
      <c r="C43" s="15"/>
      <c r="D43" s="16"/>
      <c r="E43" s="19"/>
      <c r="F43" s="24"/>
      <c r="G43" s="24"/>
    </row>
    <row r="44" spans="3:7" ht="12.75" customHeight="1">
      <c r="C44" s="15"/>
      <c r="D44" s="16"/>
      <c r="E44" s="10"/>
      <c r="F44" s="24"/>
      <c r="G44" s="24"/>
    </row>
    <row r="45" spans="3:7" ht="12.75" customHeight="1">
      <c r="C45" s="15"/>
      <c r="D45" s="16"/>
      <c r="E45" s="11"/>
      <c r="F45" s="24"/>
      <c r="G45" s="24"/>
    </row>
    <row r="46" spans="3:7" ht="12.75" customHeight="1">
      <c r="C46" s="11"/>
      <c r="D46" s="12"/>
      <c r="E46" s="7"/>
      <c r="F46" s="24"/>
      <c r="G46" s="8"/>
    </row>
    <row r="47" spans="4:7" ht="12.75" customHeight="1">
      <c r="D47" s="8"/>
      <c r="E47" s="7"/>
      <c r="F47" s="24"/>
      <c r="G47" s="8"/>
    </row>
    <row r="48" spans="3:7" ht="12.75" customHeight="1">
      <c r="C48" s="15"/>
      <c r="D48" s="16"/>
      <c r="E48" s="7"/>
      <c r="F48" s="24"/>
      <c r="G48" s="8"/>
    </row>
    <row r="49" spans="5:7" ht="12.75" customHeight="1">
      <c r="E49" s="7"/>
      <c r="F49" s="24"/>
      <c r="G49" s="8"/>
    </row>
    <row r="50" spans="5:7" ht="12.75" customHeight="1">
      <c r="E50" s="7"/>
      <c r="F50" s="24"/>
      <c r="G50" s="8"/>
    </row>
    <row r="51" spans="5:7" ht="12.75" customHeight="1">
      <c r="E51" s="7"/>
      <c r="F51" s="24"/>
      <c r="G51" s="8"/>
    </row>
    <row r="52" spans="5:7" ht="12.75" customHeight="1">
      <c r="E52" s="7"/>
      <c r="F52" s="24"/>
      <c r="G52" s="8"/>
    </row>
    <row r="53" spans="5:7" ht="12.75" customHeight="1">
      <c r="E53" s="7"/>
      <c r="F53" s="24"/>
      <c r="G53" s="8"/>
    </row>
    <row r="54" spans="5:7" ht="12.75" customHeight="1">
      <c r="E54" s="7"/>
      <c r="F54" s="24"/>
      <c r="G54" s="8"/>
    </row>
    <row r="55" spans="5:7" ht="12.75" customHeight="1">
      <c r="E55" s="7"/>
      <c r="F55" s="24"/>
      <c r="G55" s="8"/>
    </row>
    <row r="56" spans="5:7" ht="12.75" customHeight="1">
      <c r="E56" s="7"/>
      <c r="F56" s="24"/>
      <c r="G56" s="8"/>
    </row>
    <row r="57" spans="5:7" ht="12.75" customHeight="1">
      <c r="E57" s="7"/>
      <c r="F57" s="24"/>
      <c r="G57" s="8"/>
    </row>
    <row r="58" spans="5:7" ht="15.75">
      <c r="E58" s="25"/>
      <c r="F58" s="26"/>
      <c r="G58" s="27"/>
    </row>
  </sheetData>
  <sheetProtection/>
  <hyperlinks>
    <hyperlink ref="D1" r:id="rId1" display="Calcul du PmO"/>
  </hyperlinks>
  <printOptions horizontalCentered="1" verticalCentered="1"/>
  <pageMargins left="0.1968503937007874" right="0.1968503937007874" top="0.11811023622047245" bottom="0.1968503937007874" header="0" footer="0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Christian Latour</cp:lastModifiedBy>
  <cp:lastPrinted>2017-09-07T13:55:40Z</cp:lastPrinted>
  <dcterms:created xsi:type="dcterms:W3CDTF">2007-09-13T14:32:31Z</dcterms:created>
  <dcterms:modified xsi:type="dcterms:W3CDTF">2024-02-21T02:09:50Z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