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8280" windowHeight="1852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1" l="1"/>
  <c r="E20" i="1"/>
  <c r="N40" i="1"/>
  <c r="N39" i="1"/>
  <c r="N34" i="1"/>
  <c r="N33" i="1"/>
  <c r="N32" i="1"/>
  <c r="N31" i="1"/>
  <c r="N30" i="1"/>
  <c r="N29" i="1"/>
  <c r="N28" i="1"/>
  <c r="N27" i="1"/>
  <c r="H19" i="1"/>
  <c r="N19" i="1"/>
  <c r="N16" i="1"/>
  <c r="N13" i="1"/>
  <c r="N12" i="1"/>
  <c r="N11" i="1"/>
  <c r="K11" i="1"/>
  <c r="K12" i="1"/>
  <c r="K13" i="1"/>
  <c r="K14" i="1"/>
  <c r="K16" i="1"/>
  <c r="K19" i="1"/>
  <c r="K20" i="1"/>
  <c r="K21" i="1"/>
  <c r="K23" i="1"/>
  <c r="K25" i="1"/>
  <c r="K27" i="1"/>
  <c r="K28" i="1"/>
  <c r="K29" i="1"/>
  <c r="K30" i="1"/>
  <c r="K31" i="1"/>
  <c r="K32" i="1"/>
  <c r="K33" i="1"/>
  <c r="K34" i="1"/>
  <c r="K35" i="1"/>
  <c r="K37" i="1"/>
  <c r="K39" i="1"/>
  <c r="K40" i="1"/>
  <c r="K42" i="1"/>
  <c r="K44" i="1"/>
  <c r="K46" i="1"/>
  <c r="L46" i="1"/>
  <c r="L44" i="1"/>
  <c r="L42" i="1"/>
  <c r="L40" i="1"/>
  <c r="L39" i="1"/>
  <c r="L37" i="1"/>
  <c r="L35" i="1"/>
  <c r="L34" i="1"/>
  <c r="L33" i="1"/>
  <c r="L32" i="1"/>
  <c r="L31" i="1"/>
  <c r="L30" i="1"/>
  <c r="L29" i="1"/>
  <c r="L28" i="1"/>
  <c r="L27" i="1"/>
  <c r="L25" i="1"/>
  <c r="L23" i="1"/>
  <c r="L21" i="1"/>
  <c r="L20" i="1"/>
  <c r="L19" i="1"/>
  <c r="L16" i="1"/>
  <c r="L11" i="1"/>
  <c r="L12" i="1"/>
  <c r="L13" i="1"/>
  <c r="L14" i="1"/>
  <c r="N14" i="1"/>
  <c r="N20" i="1"/>
  <c r="N21" i="1"/>
  <c r="N23" i="1"/>
  <c r="N25" i="1"/>
  <c r="N35" i="1"/>
  <c r="N37" i="1"/>
  <c r="N42" i="1"/>
  <c r="N44" i="1"/>
  <c r="N46" i="1"/>
  <c r="O46" i="1"/>
  <c r="O44" i="1"/>
  <c r="O42" i="1"/>
  <c r="O40" i="1"/>
  <c r="O39" i="1"/>
  <c r="O37" i="1"/>
  <c r="O35" i="1"/>
  <c r="O34" i="1"/>
  <c r="O33" i="1"/>
  <c r="O32" i="1"/>
  <c r="O31" i="1"/>
  <c r="O30" i="1"/>
  <c r="O29" i="1"/>
  <c r="O28" i="1"/>
  <c r="O27" i="1"/>
  <c r="O25" i="1"/>
  <c r="O23" i="1"/>
  <c r="O21" i="1"/>
  <c r="O20" i="1"/>
  <c r="O19" i="1"/>
  <c r="O16" i="1"/>
  <c r="O11" i="1"/>
  <c r="O12" i="1"/>
  <c r="O13" i="1"/>
  <c r="O14" i="1"/>
  <c r="E13" i="1"/>
  <c r="E40" i="1"/>
  <c r="E39" i="1"/>
  <c r="E34" i="1"/>
  <c r="E28" i="1"/>
  <c r="E29" i="1"/>
  <c r="E30" i="1"/>
  <c r="E31" i="1"/>
  <c r="E32" i="1"/>
  <c r="E33" i="1"/>
  <c r="E27" i="1"/>
  <c r="E16" i="1"/>
  <c r="E12" i="1"/>
  <c r="E11" i="1"/>
  <c r="H11" i="1"/>
  <c r="H12" i="1"/>
  <c r="H13" i="1"/>
  <c r="H27" i="1"/>
  <c r="H14" i="1"/>
  <c r="I27" i="1"/>
  <c r="H40" i="1"/>
  <c r="H39" i="1"/>
  <c r="H34" i="1"/>
  <c r="H33" i="1"/>
  <c r="H32" i="1"/>
  <c r="H31" i="1"/>
  <c r="H30" i="1"/>
  <c r="H29" i="1"/>
  <c r="H28" i="1"/>
  <c r="H16" i="1"/>
  <c r="H20" i="1"/>
  <c r="H21" i="1"/>
  <c r="H23" i="1"/>
  <c r="H25" i="1"/>
  <c r="H35" i="1"/>
  <c r="H37" i="1"/>
  <c r="H42" i="1"/>
  <c r="H44" i="1"/>
  <c r="H46" i="1"/>
  <c r="I46" i="1"/>
  <c r="I44" i="1"/>
  <c r="I42" i="1"/>
  <c r="I40" i="1"/>
  <c r="I39" i="1"/>
  <c r="I37" i="1"/>
  <c r="I35" i="1"/>
  <c r="I34" i="1"/>
  <c r="I33" i="1"/>
  <c r="I32" i="1"/>
  <c r="I31" i="1"/>
  <c r="I30" i="1"/>
  <c r="I29" i="1"/>
  <c r="I28" i="1"/>
  <c r="I25" i="1"/>
  <c r="I23" i="1"/>
  <c r="I21" i="1"/>
  <c r="I20" i="1"/>
  <c r="I19" i="1"/>
  <c r="I16" i="1"/>
  <c r="I11" i="1"/>
  <c r="I12" i="1"/>
  <c r="I13" i="1"/>
  <c r="I14" i="1"/>
  <c r="E14" i="1"/>
  <c r="E21" i="1"/>
  <c r="E23" i="1"/>
  <c r="E25" i="1"/>
  <c r="E35" i="1"/>
  <c r="E37" i="1"/>
  <c r="E42" i="1"/>
  <c r="E44" i="1"/>
  <c r="E46" i="1"/>
  <c r="F46" i="1"/>
  <c r="F44" i="1"/>
  <c r="F42" i="1"/>
  <c r="F37" i="1"/>
  <c r="F25" i="1"/>
  <c r="F23" i="1"/>
  <c r="F21" i="1"/>
  <c r="F35" i="1"/>
  <c r="F14" i="1"/>
</calcChain>
</file>

<file path=xl/sharedStrings.xml><?xml version="1.0" encoding="utf-8"?>
<sst xmlns="http://schemas.openxmlformats.org/spreadsheetml/2006/main" count="56" uniqueCount="42">
  <si>
    <t>Nombre de places</t>
  </si>
  <si>
    <t xml:space="preserve"> </t>
  </si>
  <si>
    <t>(%)</t>
  </si>
  <si>
    <t>Revenus</t>
  </si>
  <si>
    <t>Nourriture</t>
    <phoneticPr fontId="0" type="noConversion"/>
  </si>
  <si>
    <t>Boisson</t>
  </si>
  <si>
    <t>Autres revenus</t>
  </si>
  <si>
    <t xml:space="preserve">   Total des revenus</t>
  </si>
  <si>
    <t>Total des salaires</t>
  </si>
  <si>
    <t xml:space="preserve">   Total des coûts de la main-d’œuvre</t>
  </si>
  <si>
    <t xml:space="preserve">Frais d’occupation </t>
  </si>
  <si>
    <t xml:space="preserve">Coûts directs d’exploitations </t>
  </si>
  <si>
    <t xml:space="preserve">Musique et divertissement </t>
  </si>
  <si>
    <t xml:space="preserve">Services publics </t>
  </si>
  <si>
    <t xml:space="preserve">Frais généraux et administratifs </t>
  </si>
  <si>
    <t xml:space="preserve">Entretien et réparation </t>
  </si>
  <si>
    <t xml:space="preserve">Autres dépenses </t>
  </si>
  <si>
    <t xml:space="preserve">   Total des frais d’exploitation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</si>
  <si>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</si>
  <si>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</si>
  <si>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</si>
  <si>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</si>
  <si>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</si>
  <si>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</si>
  <si>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</si>
  <si>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Coût des ressources alimentaires utilisées pour la vente</t>
  </si>
  <si>
    <t>Résultats d’exploitation pour l’année 2017</t>
  </si>
  <si>
    <t>Total des avantages sociaux</t>
  </si>
  <si>
    <t>Revenu annuel par place</t>
  </si>
  <si>
    <t xml:space="preserve">Coût de la main-d’œuvre </t>
  </si>
  <si>
    <t xml:space="preserve">   Marge bénéficiaire brute</t>
  </si>
  <si>
    <t xml:space="preserve">   « Prime Cost »</t>
  </si>
  <si>
    <t xml:space="preserve">Résultats </t>
  </si>
  <si>
    <t>par place</t>
  </si>
  <si>
    <t>par jour</t>
  </si>
  <si>
    <t>Nombre de jour =</t>
  </si>
  <si>
    <t>Résultats par place pour 2017</t>
  </si>
  <si>
    <t>Résultats totaux pour 2017</t>
  </si>
  <si>
    <t>Communication marketing</t>
  </si>
  <si>
    <t>Restaurant Le 755 cuisine_monde inc.</t>
  </si>
  <si>
    <t>Nombre de mois =</t>
  </si>
  <si>
    <t>mensuel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</si>
</sst>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1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49" fontId="10" fillId="0" borderId="0">
      <alignment horizontal="left" vertical="top"/>
    </xf>
    <xf numFmtId="0" fontId="1" fillId="10" borderId="22" applyNumberFormat="0" applyFont="0" applyAlignment="0" applyProtection="0"/>
    <xf numFmtId="166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2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0" fontId="0" fillId="0" borderId="0" xfId="0" applyFill="1" applyBorder="1" applyAlignment="1"/>
    <xf numFmtId="0" fontId="2" fillId="3" borderId="6" xfId="0" applyNumberFormat="1" applyFont="1" applyFill="1" applyBorder="1" applyAlignment="1">
      <alignment horizontal="center"/>
    </xf>
    <xf numFmtId="10" fontId="2" fillId="0" borderId="0" xfId="0" applyNumberFormat="1" applyFont="1"/>
    <xf numFmtId="0" fontId="0" fillId="0" borderId="0" xfId="0" applyAlignment="1">
      <alignment horizontal="center"/>
    </xf>
    <xf numFmtId="0" fontId="0" fillId="4" borderId="0" xfId="0" applyFill="1"/>
    <xf numFmtId="0" fontId="1" fillId="0" borderId="2" xfId="0" applyFont="1" applyBorder="1"/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4" fillId="6" borderId="14" xfId="0" applyFont="1" applyFill="1" applyBorder="1"/>
    <xf numFmtId="0" fontId="5" fillId="0" borderId="0" xfId="0" applyFont="1" applyFill="1" applyBorder="1"/>
    <xf numFmtId="44" fontId="4" fillId="6" borderId="6" xfId="0" applyNumberFormat="1" applyFont="1" applyFill="1" applyBorder="1"/>
    <xf numFmtId="10" fontId="4" fillId="6" borderId="7" xfId="0" applyNumberFormat="1" applyFont="1" applyFill="1" applyBorder="1"/>
    <xf numFmtId="0" fontId="5" fillId="0" borderId="0" xfId="0" applyFont="1" applyFill="1"/>
    <xf numFmtId="0" fontId="0" fillId="0" borderId="13" xfId="0" applyBorder="1"/>
    <xf numFmtId="0" fontId="6" fillId="7" borderId="0" xfId="0" applyFont="1" applyFill="1"/>
    <xf numFmtId="0" fontId="7" fillId="7" borderId="15" xfId="0" applyFont="1" applyFill="1" applyBorder="1"/>
    <xf numFmtId="0" fontId="6" fillId="7" borderId="16" xfId="0" applyFon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19" xfId="0" applyFill="1" applyBorder="1"/>
    <xf numFmtId="0" fontId="2" fillId="0" borderId="15" xfId="0" applyFont="1" applyBorder="1"/>
    <xf numFmtId="0" fontId="2" fillId="0" borderId="16" xfId="0" applyFont="1" applyFill="1" applyBorder="1"/>
    <xf numFmtId="10" fontId="2" fillId="5" borderId="18" xfId="0" applyNumberFormat="1" applyFont="1" applyFill="1" applyBorder="1"/>
    <xf numFmtId="0" fontId="2" fillId="0" borderId="0" xfId="0" applyFont="1" applyFill="1" applyBorder="1"/>
    <xf numFmtId="0" fontId="4" fillId="6" borderId="2" xfId="0" applyFont="1" applyFill="1" applyBorder="1"/>
    <xf numFmtId="44" fontId="4" fillId="6" borderId="6" xfId="1" applyFont="1" applyFill="1" applyBorder="1"/>
    <xf numFmtId="0" fontId="4" fillId="0" borderId="0" xfId="0" applyFont="1" applyFill="1" applyBorder="1"/>
    <xf numFmtId="0" fontId="0" fillId="7" borderId="2" xfId="0" applyFill="1" applyBorder="1"/>
    <xf numFmtId="0" fontId="0" fillId="7" borderId="0" xfId="0" applyFill="1" applyBorder="1"/>
    <xf numFmtId="0" fontId="0" fillId="0" borderId="0" xfId="0" applyBorder="1"/>
    <xf numFmtId="0" fontId="0" fillId="0" borderId="16" xfId="0" applyFill="1" applyBorder="1"/>
    <xf numFmtId="0" fontId="5" fillId="0" borderId="2" xfId="0" applyFont="1" applyFill="1" applyBorder="1"/>
    <xf numFmtId="0" fontId="4" fillId="6" borderId="3" xfId="0" applyFont="1" applyFill="1" applyBorder="1"/>
    <xf numFmtId="44" fontId="4" fillId="6" borderId="11" xfId="1" applyFont="1" applyFill="1" applyBorder="1"/>
    <xf numFmtId="10" fontId="4" fillId="6" borderId="12" xfId="0" applyNumberFormat="1" applyFont="1" applyFill="1" applyBorder="1"/>
    <xf numFmtId="42" fontId="8" fillId="8" borderId="0" xfId="0" applyNumberFormat="1" applyFont="1" applyFill="1" applyBorder="1"/>
    <xf numFmtId="0" fontId="2" fillId="9" borderId="20" xfId="0" applyFont="1" applyFill="1" applyBorder="1"/>
    <xf numFmtId="9" fontId="9" fillId="9" borderId="21" xfId="0" applyNumberFormat="1" applyFont="1" applyFill="1" applyBorder="1"/>
    <xf numFmtId="44" fontId="0" fillId="0" borderId="0" xfId="0" applyNumberFormat="1"/>
    <xf numFmtId="0" fontId="9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5" borderId="6" xfId="1" applyFont="1" applyFill="1" applyBorder="1"/>
    <xf numFmtId="10" fontId="6" fillId="5" borderId="18" xfId="0" applyNumberFormat="1" applyFont="1" applyFill="1" applyBorder="1"/>
    <xf numFmtId="44" fontId="2" fillId="5" borderId="17" xfId="1" applyFont="1" applyFill="1" applyBorder="1"/>
    <xf numFmtId="10" fontId="2" fillId="5" borderId="18" xfId="1" applyNumberFormat="1" applyFont="1" applyFill="1" applyBorder="1"/>
    <xf numFmtId="164" fontId="2" fillId="3" borderId="4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3" borderId="5" xfId="1" applyNumberFormat="1" applyFont="1" applyFill="1" applyBorder="1" applyAlignment="1">
      <alignment horizontal="center"/>
    </xf>
    <xf numFmtId="0" fontId="3" fillId="0" borderId="2" xfId="0" applyFont="1" applyBorder="1"/>
    <xf numFmtId="0" fontId="0" fillId="5" borderId="6" xfId="0" applyFill="1" applyBorder="1" applyAlignment="1"/>
    <xf numFmtId="10" fontId="0" fillId="5" borderId="7" xfId="0" applyNumberFormat="1" applyFill="1" applyBorder="1" applyAlignment="1"/>
    <xf numFmtId="0" fontId="2" fillId="3" borderId="11" xfId="0" applyNumberFormat="1" applyFont="1" applyFill="1" applyBorder="1" applyAlignment="1">
      <alignment horizontal="center"/>
    </xf>
    <xf numFmtId="10" fontId="9" fillId="5" borderId="7" xfId="0" applyNumberFormat="1" applyFont="1" applyFill="1" applyBorder="1" applyProtection="1"/>
    <xf numFmtId="165" fontId="9" fillId="3" borderId="3" xfId="0" applyNumberFormat="1" applyFont="1" applyFill="1" applyBorder="1" applyAlignment="1">
      <alignment horizontal="center"/>
    </xf>
    <xf numFmtId="44" fontId="6" fillId="5" borderId="6" xfId="0" applyNumberFormat="1" applyFont="1" applyFill="1" applyBorder="1"/>
    <xf numFmtId="44" fontId="6" fillId="5" borderId="17" xfId="1" applyFont="1" applyFill="1" applyBorder="1"/>
    <xf numFmtId="10" fontId="9" fillId="5" borderId="18" xfId="0" applyNumberFormat="1" applyFont="1" applyFill="1" applyBorder="1"/>
    <xf numFmtId="10" fontId="9" fillId="5" borderId="7" xfId="0" applyNumberFormat="1" applyFont="1" applyFill="1" applyBorder="1"/>
    <xf numFmtId="10" fontId="6" fillId="5" borderId="7" xfId="0" applyNumberFormat="1" applyFont="1" applyFill="1" applyBorder="1" applyProtection="1"/>
    <xf numFmtId="7" fontId="6" fillId="5" borderId="6" xfId="1" applyNumberFormat="1" applyFont="1" applyFill="1" applyBorder="1"/>
    <xf numFmtId="7" fontId="6" fillId="5" borderId="9" xfId="1" applyNumberFormat="1" applyFont="1" applyFill="1" applyBorder="1"/>
    <xf numFmtId="10" fontId="7" fillId="5" borderId="10" xfId="0" applyNumberFormat="1" applyFont="1" applyFill="1" applyBorder="1"/>
    <xf numFmtId="44" fontId="6" fillId="5" borderId="6" xfId="1" applyFont="1" applyFill="1" applyBorder="1"/>
    <xf numFmtId="10" fontId="6" fillId="5" borderId="7" xfId="0" applyNumberFormat="1" applyFont="1" applyFill="1" applyBorder="1"/>
    <xf numFmtId="10" fontId="6" fillId="5" borderId="10" xfId="0" applyNumberFormat="1" applyFont="1" applyFill="1" applyBorder="1"/>
    <xf numFmtId="10" fontId="2" fillId="5" borderId="7" xfId="0" applyNumberFormat="1" applyFont="1" applyFill="1" applyBorder="1" applyProtection="1"/>
    <xf numFmtId="7" fontId="0" fillId="5" borderId="9" xfId="1" applyNumberFormat="1" applyFont="1" applyFill="1" applyBorder="1"/>
    <xf numFmtId="10" fontId="0" fillId="5" borderId="10" xfId="0" applyNumberFormat="1" applyFill="1" applyBorder="1"/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2" fillId="3" borderId="5" xfId="1" applyNumberFormat="1" applyFont="1" applyFill="1" applyBorder="1" applyAlignment="1">
      <alignment horizontal="center" vertical="center" wrapText="1"/>
    </xf>
  </cellXfs>
  <cellStyles count="60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9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R18" sqref="R18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1.1640625" style="1" customWidth="1"/>
    <col min="5" max="5" width="14.6640625" customWidth="1"/>
    <col min="6" max="6" width="9.1640625" customWidth="1"/>
    <col min="7" max="7" width="1.1640625" customWidth="1"/>
    <col min="8" max="8" width="14.6640625" customWidth="1"/>
    <col min="9" max="9" width="9.1640625" customWidth="1"/>
    <col min="10" max="10" width="1.1640625" style="1" customWidth="1"/>
    <col min="11" max="11" width="15.83203125" customWidth="1"/>
    <col min="12" max="12" width="9.1640625" customWidth="1"/>
    <col min="13" max="13" width="0.83203125" style="1" customWidth="1"/>
    <col min="14" max="14" width="15.1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>
      <c r="AN1"/>
      <c r="AO1"/>
    </row>
    <row r="2" spans="2:52" ht="13" thickTop="1">
      <c r="C2" s="53" t="s">
        <v>39</v>
      </c>
      <c r="AL2" t="s">
        <v>1</v>
      </c>
      <c r="AN2"/>
      <c r="AO2"/>
      <c r="AS2" s="2"/>
      <c r="AT2" s="2"/>
      <c r="AU2" s="2"/>
      <c r="AV2" s="2"/>
      <c r="AW2" s="2"/>
      <c r="AX2" s="2"/>
      <c r="AY2" s="2"/>
      <c r="AZ2" s="2"/>
    </row>
    <row r="3" spans="2:52">
      <c r="C3" s="54" t="s">
        <v>26</v>
      </c>
      <c r="AL3" t="s">
        <v>1</v>
      </c>
      <c r="AN3"/>
      <c r="AO3"/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55"/>
      <c r="V4" s="1"/>
      <c r="Y4" s="1"/>
      <c r="AB4" s="1"/>
      <c r="AN4"/>
      <c r="AO4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46"/>
      <c r="V5" s="1"/>
      <c r="Y5" s="1"/>
      <c r="AB5" s="1"/>
      <c r="AN5"/>
      <c r="AO5"/>
      <c r="AS5" s="2"/>
      <c r="AT5" s="2"/>
      <c r="AU5" s="2"/>
      <c r="AV5" s="2"/>
      <c r="AW5" s="2"/>
      <c r="AX5" s="2"/>
      <c r="AY5" s="2"/>
      <c r="AZ5" s="2"/>
    </row>
    <row r="6" spans="2:52" ht="13" thickTop="1">
      <c r="C6" s="56" t="s">
        <v>0</v>
      </c>
      <c r="D6" s="2"/>
      <c r="E6" s="82" t="s">
        <v>37</v>
      </c>
      <c r="F6" s="85" t="s">
        <v>2</v>
      </c>
      <c r="G6" s="3"/>
      <c r="H6" s="82" t="s">
        <v>36</v>
      </c>
      <c r="I6" s="85" t="s">
        <v>2</v>
      </c>
      <c r="J6"/>
      <c r="K6" s="51" t="s">
        <v>40</v>
      </c>
      <c r="L6" s="58">
        <v>12</v>
      </c>
      <c r="M6"/>
      <c r="N6" s="51" t="s">
        <v>35</v>
      </c>
      <c r="O6" s="58">
        <v>365</v>
      </c>
      <c r="AE6"/>
      <c r="AH6"/>
      <c r="AK6"/>
      <c r="AN6"/>
      <c r="AO6"/>
      <c r="AR6" s="4"/>
      <c r="AU6" s="4"/>
      <c r="AV6" s="4"/>
      <c r="AW6" s="4"/>
      <c r="AX6" s="4"/>
      <c r="AY6" s="4"/>
      <c r="AZ6" s="4"/>
    </row>
    <row r="7" spans="2:52">
      <c r="C7" s="45">
        <v>100</v>
      </c>
      <c r="D7" s="5"/>
      <c r="E7" s="83"/>
      <c r="F7" s="80"/>
      <c r="G7" s="3"/>
      <c r="H7" s="83"/>
      <c r="I7" s="80"/>
      <c r="J7"/>
      <c r="K7" s="52" t="s">
        <v>32</v>
      </c>
      <c r="L7" s="79" t="s">
        <v>2</v>
      </c>
      <c r="M7"/>
      <c r="N7" s="52" t="s">
        <v>32</v>
      </c>
      <c r="O7" s="79" t="s">
        <v>2</v>
      </c>
      <c r="AE7"/>
      <c r="AH7"/>
      <c r="AK7"/>
      <c r="AN7"/>
      <c r="AO7"/>
      <c r="AR7" s="4"/>
      <c r="AU7" s="4"/>
      <c r="AV7" s="4"/>
      <c r="AW7" s="4"/>
      <c r="AX7" s="4"/>
      <c r="AY7" s="4"/>
      <c r="AZ7" s="4"/>
    </row>
    <row r="8" spans="2:52">
      <c r="C8" s="57" t="s">
        <v>28</v>
      </c>
      <c r="D8" s="5"/>
      <c r="E8" s="83"/>
      <c r="F8" s="80"/>
      <c r="G8" s="7"/>
      <c r="H8" s="83"/>
      <c r="I8" s="80"/>
      <c r="J8"/>
      <c r="K8" s="6" t="s">
        <v>41</v>
      </c>
      <c r="L8" s="80"/>
      <c r="M8"/>
      <c r="N8" s="6" t="s">
        <v>33</v>
      </c>
      <c r="O8" s="80"/>
      <c r="AE8"/>
      <c r="AH8"/>
      <c r="AK8"/>
      <c r="AN8"/>
      <c r="AO8"/>
      <c r="AR8" s="2"/>
      <c r="AU8" s="2"/>
      <c r="AV8" s="2"/>
      <c r="AW8" s="2"/>
      <c r="AX8" s="2"/>
      <c r="AY8" s="2"/>
      <c r="AZ8" s="2"/>
    </row>
    <row r="9" spans="2:52" ht="13" thickBot="1">
      <c r="C9" s="64">
        <v>12000</v>
      </c>
      <c r="D9" s="5"/>
      <c r="E9" s="84"/>
      <c r="F9" s="81"/>
      <c r="G9" s="8"/>
      <c r="H9" s="84"/>
      <c r="I9" s="81"/>
      <c r="J9"/>
      <c r="K9" s="62" t="s">
        <v>33</v>
      </c>
      <c r="L9" s="81"/>
      <c r="M9"/>
      <c r="N9" s="62" t="s">
        <v>34</v>
      </c>
      <c r="O9" s="81"/>
      <c r="AE9"/>
      <c r="AH9"/>
      <c r="AK9"/>
      <c r="AN9"/>
      <c r="AO9"/>
      <c r="AR9" s="2"/>
      <c r="AU9" s="2"/>
      <c r="AV9" s="2"/>
      <c r="AW9" s="2"/>
      <c r="AX9" s="2"/>
      <c r="AY9" s="2"/>
      <c r="AZ9" s="2"/>
    </row>
    <row r="10" spans="2:52" ht="13" thickTop="1">
      <c r="C10" s="59" t="s">
        <v>3</v>
      </c>
      <c r="D10" s="5"/>
      <c r="E10" s="60"/>
      <c r="F10" s="61"/>
      <c r="H10" s="60"/>
      <c r="I10" s="61"/>
      <c r="J10"/>
      <c r="K10" s="60"/>
      <c r="L10" s="61"/>
      <c r="M10"/>
      <c r="N10" s="60"/>
      <c r="O10" s="61"/>
      <c r="AE10"/>
      <c r="AH10"/>
      <c r="AK10"/>
      <c r="AN10"/>
      <c r="AO10"/>
      <c r="AR10" s="2"/>
      <c r="AU10" s="2"/>
      <c r="AV10" s="2"/>
      <c r="AW10" s="2"/>
      <c r="AX10" s="2"/>
      <c r="AY10" s="2"/>
      <c r="AZ10" s="2"/>
    </row>
    <row r="11" spans="2:52">
      <c r="C11" s="10" t="s">
        <v>4</v>
      </c>
      <c r="D11" s="2"/>
      <c r="E11" s="65">
        <f>+$C$7*$C$9*F11</f>
        <v>960000</v>
      </c>
      <c r="F11" s="63">
        <v>0.8</v>
      </c>
      <c r="H11" s="65">
        <f>E11/C7</f>
        <v>9600</v>
      </c>
      <c r="I11" s="69">
        <f>H11/H14</f>
        <v>0.8</v>
      </c>
      <c r="J11"/>
      <c r="K11" s="65">
        <f>H11/L6</f>
        <v>800</v>
      </c>
      <c r="L11" s="76">
        <f>K11/K14</f>
        <v>0.8</v>
      </c>
      <c r="M11"/>
      <c r="N11" s="65">
        <f>H11/O6</f>
        <v>26.301369863013697</v>
      </c>
      <c r="O11" s="69">
        <f>N11/N14</f>
        <v>0.79999999999999982</v>
      </c>
      <c r="AE11"/>
      <c r="AH11"/>
      <c r="AK11"/>
      <c r="AN11"/>
      <c r="AO11"/>
      <c r="AR11" s="2"/>
      <c r="AS11" s="2"/>
      <c r="AT11" s="2"/>
      <c r="AU11" s="2"/>
      <c r="AV11" s="2"/>
      <c r="AW11" s="2"/>
      <c r="AX11" s="2"/>
      <c r="AY11" s="2"/>
      <c r="AZ11" s="2"/>
    </row>
    <row r="12" spans="2:52">
      <c r="C12" s="12" t="s">
        <v>5</v>
      </c>
      <c r="D12" s="2"/>
      <c r="E12" s="65">
        <f>+$C$7*$C$9*F12</f>
        <v>216000</v>
      </c>
      <c r="F12" s="63">
        <v>0.18</v>
      </c>
      <c r="H12" s="65">
        <f>E12/C7</f>
        <v>2160</v>
      </c>
      <c r="I12" s="69">
        <f>+H12/H14</f>
        <v>0.18</v>
      </c>
      <c r="J12"/>
      <c r="K12" s="65">
        <f>H12/L6</f>
        <v>180</v>
      </c>
      <c r="L12" s="76">
        <f>+K12/K14</f>
        <v>0.18</v>
      </c>
      <c r="M12"/>
      <c r="N12" s="65">
        <f>H12/O6</f>
        <v>5.9178082191780819</v>
      </c>
      <c r="O12" s="69">
        <f>+N12/N14</f>
        <v>0.17999999999999997</v>
      </c>
      <c r="AE12"/>
      <c r="AH12"/>
      <c r="AK12"/>
      <c r="AN12"/>
      <c r="AO12"/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3" thickBot="1">
      <c r="C13" s="13" t="s">
        <v>6</v>
      </c>
      <c r="D13" s="2"/>
      <c r="E13" s="65">
        <f>+$C$7*$C$9*F13</f>
        <v>24000</v>
      </c>
      <c r="F13" s="63">
        <v>0.02</v>
      </c>
      <c r="H13" s="65">
        <f>E13/C7</f>
        <v>240</v>
      </c>
      <c r="I13" s="69">
        <f>+H13/H14</f>
        <v>0.02</v>
      </c>
      <c r="J13"/>
      <c r="K13" s="65">
        <f>H13/L6</f>
        <v>20</v>
      </c>
      <c r="L13" s="76">
        <f>+K13/K14</f>
        <v>0.02</v>
      </c>
      <c r="M13"/>
      <c r="N13" s="65">
        <f>H13/O6</f>
        <v>0.65753424657534243</v>
      </c>
      <c r="O13" s="69">
        <f>+N13/N14</f>
        <v>1.9999999999999997E-2</v>
      </c>
      <c r="AE13"/>
      <c r="AH13"/>
      <c r="AK13"/>
      <c r="AN13"/>
      <c r="AO13"/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3" thickBot="1">
      <c r="C14" s="14" t="s">
        <v>7</v>
      </c>
      <c r="D14" s="15"/>
      <c r="E14" s="16">
        <f>+SUM(E11:E13)</f>
        <v>1200000</v>
      </c>
      <c r="F14" s="17">
        <f>SUM(F11:F13)</f>
        <v>1</v>
      </c>
      <c r="H14" s="16">
        <f>+SUM(H11:H13)</f>
        <v>12000</v>
      </c>
      <c r="I14" s="17">
        <f>SUM(I11:I13)</f>
        <v>1</v>
      </c>
      <c r="J14"/>
      <c r="K14" s="16">
        <f>+SUM(K11:K13)</f>
        <v>1000</v>
      </c>
      <c r="L14" s="17">
        <f>SUM(L11:L13)</f>
        <v>1</v>
      </c>
      <c r="M14"/>
      <c r="N14" s="16">
        <f>+SUM(N11:N13)</f>
        <v>32.876712328767127</v>
      </c>
      <c r="O14" s="17">
        <f>SUM(O11:O13)</f>
        <v>0.99999999999999978</v>
      </c>
      <c r="AE14"/>
      <c r="AH14"/>
      <c r="AK14"/>
      <c r="AN14"/>
      <c r="AO14"/>
      <c r="AR14" s="15"/>
      <c r="AS14" s="15"/>
      <c r="AT14" s="15"/>
      <c r="AU14" s="15"/>
      <c r="AV14" s="15"/>
      <c r="AW14" s="15"/>
      <c r="AX14" s="15"/>
      <c r="AY14" s="15"/>
      <c r="AZ14" s="15"/>
    </row>
    <row r="15" spans="2:52">
      <c r="C15" s="19"/>
      <c r="D15" s="2"/>
      <c r="E15" s="47"/>
      <c r="F15" s="11"/>
      <c r="H15" s="47"/>
      <c r="I15" s="11"/>
      <c r="J15"/>
      <c r="K15" s="47"/>
      <c r="L15" s="11"/>
      <c r="M15"/>
      <c r="N15" s="47"/>
      <c r="O15" s="11"/>
      <c r="AE15"/>
      <c r="AH15"/>
      <c r="AK15"/>
      <c r="AN15"/>
      <c r="AO15"/>
      <c r="AR15" s="2"/>
      <c r="AS15" s="2"/>
      <c r="AT15" s="2"/>
      <c r="AU15" s="2"/>
      <c r="AV15" s="2"/>
      <c r="AW15" s="2"/>
      <c r="AX15" s="2"/>
      <c r="AY15" s="2"/>
      <c r="AZ15" s="2"/>
    </row>
    <row r="16" spans="2:52">
      <c r="B16" s="20"/>
      <c r="C16" s="21" t="s">
        <v>25</v>
      </c>
      <c r="D16" s="22"/>
      <c r="E16" s="66">
        <f>+C7*C9*F16</f>
        <v>360000</v>
      </c>
      <c r="F16" s="67">
        <v>0.3</v>
      </c>
      <c r="H16" s="66">
        <f>E16/C7</f>
        <v>3600</v>
      </c>
      <c r="I16" s="48">
        <f>+H16/H14</f>
        <v>0.3</v>
      </c>
      <c r="J16"/>
      <c r="K16" s="66">
        <f>H16/L6</f>
        <v>300</v>
      </c>
      <c r="L16" s="48">
        <f>+K16/K14</f>
        <v>0.3</v>
      </c>
      <c r="M16"/>
      <c r="N16" s="66">
        <f>H16/O6</f>
        <v>9.8630136986301373</v>
      </c>
      <c r="O16" s="48">
        <f>+N16/N14</f>
        <v>0.3</v>
      </c>
      <c r="AE16"/>
      <c r="AH16"/>
      <c r="AK16"/>
      <c r="AN16"/>
      <c r="AO16"/>
      <c r="AR16" s="2"/>
      <c r="AS16" s="2"/>
      <c r="AT16" s="23" t="s">
        <v>1</v>
      </c>
      <c r="AU16" s="2"/>
      <c r="AV16" s="2"/>
      <c r="AW16" s="2"/>
      <c r="AX16" s="2"/>
      <c r="AY16" s="2"/>
      <c r="AZ16" s="2"/>
    </row>
    <row r="17" spans="3:52">
      <c r="C17" s="12"/>
      <c r="D17" s="2"/>
      <c r="E17" s="47"/>
      <c r="F17" s="11"/>
      <c r="H17" s="73"/>
      <c r="I17" s="74"/>
      <c r="J17"/>
      <c r="K17" s="47"/>
      <c r="L17" s="11"/>
      <c r="M17"/>
      <c r="N17" s="73"/>
      <c r="O17" s="74"/>
      <c r="AE17"/>
      <c r="AH17"/>
      <c r="AK17"/>
      <c r="AN17"/>
      <c r="AO17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24" t="s">
        <v>29</v>
      </c>
      <c r="D18" s="2"/>
      <c r="E18" s="47"/>
      <c r="F18" s="11"/>
      <c r="H18" s="73"/>
      <c r="I18" s="74"/>
      <c r="J18"/>
      <c r="K18" s="47"/>
      <c r="L18" s="11"/>
      <c r="M18"/>
      <c r="N18" s="73"/>
      <c r="O18" s="74"/>
      <c r="AE18"/>
      <c r="AH18"/>
      <c r="AK18"/>
      <c r="AN18"/>
      <c r="AO18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12" t="s">
        <v>8</v>
      </c>
      <c r="D19" s="2"/>
      <c r="E19" s="70">
        <f>+C7*C9*F19</f>
        <v>319999.99920000002</v>
      </c>
      <c r="F19" s="68">
        <v>0.266666666</v>
      </c>
      <c r="H19" s="70">
        <f>E19/C7</f>
        <v>3199.999992</v>
      </c>
      <c r="I19" s="74">
        <f>+H19/H14</f>
        <v>0.266666666</v>
      </c>
      <c r="J19"/>
      <c r="K19" s="70">
        <f>H19/L6</f>
        <v>266.66666600000002</v>
      </c>
      <c r="L19" s="11">
        <f>+K19/K14</f>
        <v>0.266666666</v>
      </c>
      <c r="M19"/>
      <c r="N19" s="70">
        <f>H19/O6</f>
        <v>8.7671232657534244</v>
      </c>
      <c r="O19" s="74">
        <f>+N19/N14</f>
        <v>0.26666666599999994</v>
      </c>
      <c r="AE19"/>
      <c r="AH19"/>
      <c r="AK19"/>
      <c r="AN19"/>
      <c r="AO19"/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13" t="s">
        <v>27</v>
      </c>
      <c r="D20" s="25"/>
      <c r="E20" s="71">
        <f>0.2*E19</f>
        <v>63999.999840000004</v>
      </c>
      <c r="F20" s="72">
        <v>5.33E-2</v>
      </c>
      <c r="H20" s="71">
        <f>0.2*H19</f>
        <v>639.99999840000009</v>
      </c>
      <c r="I20" s="75">
        <f>H20/H$14</f>
        <v>5.3333333200000006E-2</v>
      </c>
      <c r="J20"/>
      <c r="K20" s="77">
        <f>0.2*K19</f>
        <v>53.333333200000006</v>
      </c>
      <c r="L20" s="78">
        <f>K20/K$14</f>
        <v>5.3333333200000006E-2</v>
      </c>
      <c r="M20"/>
      <c r="N20" s="71">
        <f>0.2*N19</f>
        <v>1.753424653150685</v>
      </c>
      <c r="O20" s="75">
        <f>N20/N$14</f>
        <v>5.3333333199999992E-2</v>
      </c>
      <c r="AE20"/>
      <c r="AH20"/>
      <c r="AK20"/>
      <c r="AN20"/>
      <c r="AO20"/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26" t="s">
        <v>9</v>
      </c>
      <c r="D21" s="27"/>
      <c r="E21" s="49">
        <f>SUM(E19:E20)</f>
        <v>383999.99904000002</v>
      </c>
      <c r="F21" s="28">
        <f>E21/E$14</f>
        <v>0.3199999992</v>
      </c>
      <c r="H21" s="49">
        <f>SUM(H19:H20)</f>
        <v>3839.9999904000001</v>
      </c>
      <c r="I21" s="28">
        <f>H21/H$14</f>
        <v>0.3199999992</v>
      </c>
      <c r="J21"/>
      <c r="K21" s="49">
        <f>SUM(K19:K20)</f>
        <v>319.99999920000005</v>
      </c>
      <c r="L21" s="28">
        <f>K21/K$14</f>
        <v>0.31999999920000005</v>
      </c>
      <c r="M21"/>
      <c r="N21" s="49">
        <f>SUM(N19:N20)</f>
        <v>10.520547918904109</v>
      </c>
      <c r="O21" s="28">
        <f>N21/N$14</f>
        <v>0.31999999919999994</v>
      </c>
      <c r="AE21"/>
      <c r="AH21"/>
      <c r="AK21"/>
      <c r="AN21"/>
      <c r="AO21"/>
      <c r="AR21" s="2"/>
      <c r="AS21" s="23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12"/>
      <c r="D22" s="2"/>
      <c r="E22" s="47"/>
      <c r="F22" s="11"/>
      <c r="H22" s="47"/>
      <c r="I22" s="11"/>
      <c r="J22"/>
      <c r="K22" s="47"/>
      <c r="L22" s="11"/>
      <c r="M22"/>
      <c r="N22" s="47"/>
      <c r="O22" s="11"/>
      <c r="AE22"/>
      <c r="AH22"/>
      <c r="AK22"/>
      <c r="AN22"/>
      <c r="AO22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26" t="s">
        <v>31</v>
      </c>
      <c r="D23" s="27"/>
      <c r="E23" s="49">
        <f>E16+E21</f>
        <v>743999.99904000002</v>
      </c>
      <c r="F23" s="28">
        <f>E23/E$14</f>
        <v>0.61999999920000004</v>
      </c>
      <c r="H23" s="49">
        <f>H16+H21</f>
        <v>7439.9999903999997</v>
      </c>
      <c r="I23" s="28">
        <f>H23/H$14</f>
        <v>0.61999999919999993</v>
      </c>
      <c r="J23"/>
      <c r="K23" s="49">
        <f>K16+K21</f>
        <v>619.99999920000005</v>
      </c>
      <c r="L23" s="28">
        <f>K23/K$14</f>
        <v>0.61999999920000004</v>
      </c>
      <c r="M23"/>
      <c r="N23" s="49">
        <f>N16+N21</f>
        <v>20.383561617534248</v>
      </c>
      <c r="O23" s="28">
        <f>N23/N$14</f>
        <v>0.61999999919999993</v>
      </c>
      <c r="AE23"/>
      <c r="AH23"/>
      <c r="AK23"/>
      <c r="AN23"/>
      <c r="AO23"/>
      <c r="AR23" s="29"/>
      <c r="AS23" s="2"/>
      <c r="AT23" s="2"/>
      <c r="AU23" s="2"/>
      <c r="AV23" s="2"/>
      <c r="AW23" s="2"/>
      <c r="AX23" s="2"/>
      <c r="AY23" s="2"/>
      <c r="AZ23" s="2"/>
    </row>
    <row r="24" spans="3:52">
      <c r="C24" s="12"/>
      <c r="D24" s="2"/>
      <c r="E24" s="47"/>
      <c r="F24" s="11"/>
      <c r="H24" s="47"/>
      <c r="I24" s="11"/>
      <c r="J24"/>
      <c r="K24" s="47"/>
      <c r="L24" s="11"/>
      <c r="M24"/>
      <c r="N24" s="47"/>
      <c r="O24" s="11"/>
      <c r="AE24"/>
      <c r="AH24"/>
      <c r="AK24"/>
      <c r="AN24"/>
      <c r="AO24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30" t="s">
        <v>30</v>
      </c>
      <c r="D25" s="15"/>
      <c r="E25" s="31">
        <f>E14-E23</f>
        <v>456000.00095999998</v>
      </c>
      <c r="F25" s="17">
        <f>E25/E$14</f>
        <v>0.38000000079999996</v>
      </c>
      <c r="H25" s="31">
        <f>H14-H23</f>
        <v>4560.0000096000003</v>
      </c>
      <c r="I25" s="17">
        <f>H25/H$14</f>
        <v>0.38000000080000002</v>
      </c>
      <c r="J25"/>
      <c r="K25" s="31">
        <f>K14-K23</f>
        <v>380.00000079999995</v>
      </c>
      <c r="L25" s="17">
        <f>K25/K$14</f>
        <v>0.38000000079999996</v>
      </c>
      <c r="M25"/>
      <c r="N25" s="31">
        <f>N14-N23</f>
        <v>12.493150711232879</v>
      </c>
      <c r="O25" s="17">
        <f>N25/N$14</f>
        <v>0.38000000080000002</v>
      </c>
      <c r="AE25"/>
      <c r="AH25"/>
      <c r="AK25"/>
      <c r="AN25"/>
      <c r="AO25"/>
      <c r="AR25" s="32"/>
      <c r="AS25" s="15"/>
      <c r="AT25" s="15"/>
      <c r="AU25" s="15"/>
      <c r="AV25" s="15"/>
      <c r="AW25" s="15"/>
      <c r="AX25" s="15"/>
      <c r="AY25" s="15"/>
      <c r="AZ25" s="15"/>
    </row>
    <row r="26" spans="3:52">
      <c r="C26" s="12"/>
      <c r="D26" s="2"/>
      <c r="E26" s="47"/>
      <c r="F26" s="11"/>
      <c r="H26" s="47"/>
      <c r="I26" s="11"/>
      <c r="J26"/>
      <c r="K26" s="47"/>
      <c r="L26" s="11"/>
      <c r="M26"/>
      <c r="N26" s="47"/>
      <c r="O26" s="11"/>
      <c r="AE26"/>
      <c r="AH26"/>
      <c r="AK26"/>
      <c r="AN26"/>
      <c r="AO26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12" t="s">
        <v>10</v>
      </c>
      <c r="D27" s="2"/>
      <c r="E27" s="73">
        <f>+$C$7*$C$9*F27</f>
        <v>96000</v>
      </c>
      <c r="F27" s="68">
        <v>0.08</v>
      </c>
      <c r="H27" s="73">
        <f>E27/C7</f>
        <v>960</v>
      </c>
      <c r="I27" s="74">
        <f>H27/$H$14</f>
        <v>0.08</v>
      </c>
      <c r="J27"/>
      <c r="K27" s="73">
        <f>H27/L6</f>
        <v>80</v>
      </c>
      <c r="L27" s="11">
        <f>K27/$K$14</f>
        <v>0.08</v>
      </c>
      <c r="M27"/>
      <c r="N27" s="73">
        <f>H27/O6</f>
        <v>2.6301369863013697</v>
      </c>
      <c r="O27" s="74">
        <f>N27/$K$14</f>
        <v>2.6301369863013695E-3</v>
      </c>
      <c r="AE27"/>
      <c r="AH27"/>
      <c r="AK27"/>
      <c r="AN27"/>
      <c r="AO27"/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33" t="s">
        <v>11</v>
      </c>
      <c r="D28" s="34"/>
      <c r="E28" s="73">
        <f t="shared" ref="E28:E34" si="0">+$C$7*$C$9*F28</f>
        <v>31080</v>
      </c>
      <c r="F28" s="68">
        <v>2.5899999999999999E-2</v>
      </c>
      <c r="H28" s="73">
        <f>E28/C7</f>
        <v>310.8</v>
      </c>
      <c r="I28" s="74">
        <f t="shared" ref="I28:I35" si="1">H28/H$14</f>
        <v>2.5899999999999999E-2</v>
      </c>
      <c r="J28"/>
      <c r="K28" s="73">
        <f>H28/L6</f>
        <v>25.900000000000002</v>
      </c>
      <c r="L28" s="11">
        <f t="shared" ref="L28:L35" si="2">K28/K$14</f>
        <v>2.5900000000000003E-2</v>
      </c>
      <c r="M28"/>
      <c r="N28" s="73">
        <f>H28/O6</f>
        <v>0.85150684931506848</v>
      </c>
      <c r="O28" s="74">
        <f t="shared" ref="O28:O35" si="3">N28/N$14</f>
        <v>2.5899999999999996E-2</v>
      </c>
      <c r="AE28"/>
      <c r="AH28"/>
      <c r="AK28"/>
      <c r="AN28"/>
      <c r="AO28"/>
      <c r="AR28" s="2"/>
      <c r="AS28" s="2"/>
    </row>
    <row r="29" spans="3:52">
      <c r="C29" s="33" t="s">
        <v>12</v>
      </c>
      <c r="D29" s="34"/>
      <c r="E29" s="73">
        <f t="shared" si="0"/>
        <v>24960</v>
      </c>
      <c r="F29" s="68">
        <v>2.0799999999999999E-2</v>
      </c>
      <c r="H29" s="73">
        <f>E29/C7</f>
        <v>249.6</v>
      </c>
      <c r="I29" s="74">
        <f t="shared" si="1"/>
        <v>2.0799999999999999E-2</v>
      </c>
      <c r="J29"/>
      <c r="K29" s="73">
        <f>H29/L6</f>
        <v>20.8</v>
      </c>
      <c r="L29" s="11">
        <f t="shared" si="2"/>
        <v>2.0799999999999999E-2</v>
      </c>
      <c r="M29"/>
      <c r="N29" s="73">
        <f>H29/O6</f>
        <v>0.68383561643835611</v>
      </c>
      <c r="O29" s="74">
        <f t="shared" si="3"/>
        <v>2.0799999999999996E-2</v>
      </c>
      <c r="AE29"/>
      <c r="AH29"/>
      <c r="AK29"/>
      <c r="AN29"/>
      <c r="AO29"/>
      <c r="AR29" s="2"/>
      <c r="AS29" s="2"/>
    </row>
    <row r="30" spans="3:52">
      <c r="C30" s="33" t="s">
        <v>38</v>
      </c>
      <c r="D30" s="34"/>
      <c r="E30" s="73">
        <f t="shared" si="0"/>
        <v>39960.000000000007</v>
      </c>
      <c r="F30" s="68">
        <v>3.3300000000000003E-2</v>
      </c>
      <c r="H30" s="73">
        <f>E30/C7</f>
        <v>399.60000000000008</v>
      </c>
      <c r="I30" s="74">
        <f t="shared" si="1"/>
        <v>3.3300000000000003E-2</v>
      </c>
      <c r="J30"/>
      <c r="K30" s="73">
        <f>H30/L6</f>
        <v>33.300000000000004</v>
      </c>
      <c r="L30" s="11">
        <f t="shared" si="2"/>
        <v>3.3300000000000003E-2</v>
      </c>
      <c r="M30"/>
      <c r="N30" s="73">
        <f>H30/O6</f>
        <v>1.0947945205479455</v>
      </c>
      <c r="O30" s="74">
        <f t="shared" si="3"/>
        <v>3.3300000000000003E-2</v>
      </c>
      <c r="AE30"/>
      <c r="AH30"/>
      <c r="AK30"/>
      <c r="AN30"/>
      <c r="AO30"/>
      <c r="AR30" s="2"/>
      <c r="AS30" s="2"/>
    </row>
    <row r="31" spans="3:52">
      <c r="C31" s="12" t="s">
        <v>13</v>
      </c>
      <c r="D31" s="2"/>
      <c r="E31" s="73">
        <f t="shared" si="0"/>
        <v>36000</v>
      </c>
      <c r="F31" s="68">
        <v>0.03</v>
      </c>
      <c r="H31" s="73">
        <f>E31/C7</f>
        <v>360</v>
      </c>
      <c r="I31" s="74">
        <f t="shared" si="1"/>
        <v>0.03</v>
      </c>
      <c r="J31"/>
      <c r="K31" s="73">
        <f>H31/L6</f>
        <v>30</v>
      </c>
      <c r="L31" s="11">
        <f t="shared" si="2"/>
        <v>0.03</v>
      </c>
      <c r="M31"/>
      <c r="N31" s="73">
        <f>H31/O6</f>
        <v>0.98630136986301364</v>
      </c>
      <c r="O31" s="74">
        <f t="shared" si="3"/>
        <v>2.9999999999999995E-2</v>
      </c>
      <c r="AE31"/>
      <c r="AH31"/>
      <c r="AK31"/>
      <c r="AN31"/>
      <c r="AO31"/>
      <c r="AR31" s="2"/>
      <c r="AS31" s="2"/>
    </row>
    <row r="32" spans="3:52">
      <c r="C32" s="12" t="s">
        <v>14</v>
      </c>
      <c r="D32" s="2"/>
      <c r="E32" s="73">
        <f t="shared" si="0"/>
        <v>35040</v>
      </c>
      <c r="F32" s="68">
        <v>2.92E-2</v>
      </c>
      <c r="H32" s="73">
        <f>E32/C7</f>
        <v>350.4</v>
      </c>
      <c r="I32" s="74">
        <f t="shared" si="1"/>
        <v>2.9199999999999997E-2</v>
      </c>
      <c r="J32"/>
      <c r="K32" s="73">
        <f>H32/L6</f>
        <v>29.2</v>
      </c>
      <c r="L32" s="11">
        <f t="shared" si="2"/>
        <v>2.92E-2</v>
      </c>
      <c r="M32"/>
      <c r="N32" s="73">
        <f>H32/O6</f>
        <v>0.96</v>
      </c>
      <c r="O32" s="74">
        <f t="shared" si="3"/>
        <v>2.9199999999999997E-2</v>
      </c>
      <c r="AE32"/>
      <c r="AH32"/>
      <c r="AK32"/>
      <c r="AN32"/>
      <c r="AO32"/>
      <c r="AR32" s="2"/>
      <c r="AS32" s="2"/>
    </row>
    <row r="33" spans="3:52">
      <c r="C33" s="12" t="s">
        <v>15</v>
      </c>
      <c r="D33" s="2"/>
      <c r="E33" s="73">
        <f t="shared" si="0"/>
        <v>30960</v>
      </c>
      <c r="F33" s="68">
        <v>2.58E-2</v>
      </c>
      <c r="H33" s="73">
        <f>E33/C7</f>
        <v>309.60000000000002</v>
      </c>
      <c r="I33" s="74">
        <f t="shared" si="1"/>
        <v>2.5800000000000003E-2</v>
      </c>
      <c r="J33"/>
      <c r="K33" s="73">
        <f>H33/L6</f>
        <v>25.8</v>
      </c>
      <c r="L33" s="11">
        <f t="shared" si="2"/>
        <v>2.58E-2</v>
      </c>
      <c r="M33"/>
      <c r="N33" s="73">
        <f>H33/O6</f>
        <v>0.84821917808219183</v>
      </c>
      <c r="O33" s="74">
        <f t="shared" si="3"/>
        <v>2.58E-2</v>
      </c>
      <c r="AE33"/>
      <c r="AH33"/>
      <c r="AK33"/>
      <c r="AN33"/>
      <c r="AO33"/>
      <c r="AR33" s="2"/>
      <c r="AS33" s="2"/>
    </row>
    <row r="34" spans="3:52">
      <c r="C34" s="12" t="s">
        <v>16</v>
      </c>
      <c r="D34" s="2"/>
      <c r="E34" s="73">
        <f t="shared" si="0"/>
        <v>30000</v>
      </c>
      <c r="F34" s="68">
        <v>2.5000000000000001E-2</v>
      </c>
      <c r="H34" s="73">
        <f>E34/C7</f>
        <v>300</v>
      </c>
      <c r="I34" s="74">
        <f t="shared" si="1"/>
        <v>2.5000000000000001E-2</v>
      </c>
      <c r="J34"/>
      <c r="K34" s="73">
        <f>H34/L6</f>
        <v>25</v>
      </c>
      <c r="L34" s="11">
        <f t="shared" si="2"/>
        <v>2.5000000000000001E-2</v>
      </c>
      <c r="M34"/>
      <c r="N34" s="73">
        <f>H34/O6</f>
        <v>0.82191780821917804</v>
      </c>
      <c r="O34" s="74">
        <f t="shared" si="3"/>
        <v>2.4999999999999994E-2</v>
      </c>
      <c r="AE34"/>
      <c r="AH34"/>
      <c r="AK34"/>
      <c r="AN34"/>
      <c r="AO34"/>
      <c r="AR34" s="2"/>
      <c r="AS34" s="2"/>
    </row>
    <row r="35" spans="3:52">
      <c r="C35" s="26" t="s">
        <v>17</v>
      </c>
      <c r="D35" s="36"/>
      <c r="E35" s="49">
        <f>SUM(E27:E34)</f>
        <v>324000</v>
      </c>
      <c r="F35" s="50">
        <f t="shared" ref="F35" si="4">E35/E$14</f>
        <v>0.27</v>
      </c>
      <c r="H35" s="49">
        <f>SUM(H27:H34)</f>
        <v>3240</v>
      </c>
      <c r="I35" s="50">
        <f t="shared" si="1"/>
        <v>0.27</v>
      </c>
      <c r="J35"/>
      <c r="K35" s="49">
        <f>SUM(K27:K34)</f>
        <v>270</v>
      </c>
      <c r="L35" s="50">
        <f t="shared" si="2"/>
        <v>0.27</v>
      </c>
      <c r="M35"/>
      <c r="N35" s="49">
        <f>SUM(N27:N34)</f>
        <v>8.8767123287671232</v>
      </c>
      <c r="O35" s="50">
        <f t="shared" si="3"/>
        <v>0.26999999999999996</v>
      </c>
      <c r="AE35"/>
      <c r="AH35"/>
      <c r="AK35"/>
      <c r="AN35"/>
      <c r="AO35"/>
      <c r="AR35" s="2"/>
      <c r="AS35" s="23" t="s">
        <v>1</v>
      </c>
      <c r="AT35" s="2"/>
      <c r="AU35" s="2"/>
      <c r="AV35" s="2"/>
      <c r="AW35" s="2"/>
      <c r="AX35" s="2"/>
      <c r="AY35" s="2"/>
      <c r="AZ35" s="2"/>
    </row>
    <row r="36" spans="3:52">
      <c r="C36" s="12"/>
      <c r="D36" s="2"/>
      <c r="E36" s="47"/>
      <c r="F36" s="11"/>
      <c r="H36" s="47"/>
      <c r="I36" s="11"/>
      <c r="J36"/>
      <c r="K36" s="47"/>
      <c r="L36" s="11"/>
      <c r="M36"/>
      <c r="N36" s="47"/>
      <c r="O36" s="11"/>
      <c r="AE36"/>
      <c r="AH36"/>
      <c r="AK36"/>
      <c r="AN36"/>
      <c r="AO36"/>
      <c r="AR36" s="2"/>
      <c r="AS36" s="2"/>
      <c r="AT36" s="2"/>
      <c r="AU36" s="2"/>
      <c r="AV36" s="2"/>
      <c r="AW36" s="2"/>
      <c r="AX36" s="2"/>
      <c r="AY36" s="2"/>
      <c r="AZ36" s="2"/>
    </row>
    <row r="37" spans="3:52">
      <c r="C37" s="30" t="s">
        <v>18</v>
      </c>
      <c r="D37" s="15"/>
      <c r="E37" s="31">
        <f>E25-E35</f>
        <v>132000.00095999998</v>
      </c>
      <c r="F37" s="17">
        <f>E37/E$14</f>
        <v>0.11000000079999998</v>
      </c>
      <c r="H37" s="31">
        <f>H25-H35</f>
        <v>1320.0000096000003</v>
      </c>
      <c r="I37" s="17">
        <f>H37/H$14</f>
        <v>0.11000000080000003</v>
      </c>
      <c r="J37"/>
      <c r="K37" s="31">
        <f>K25-K35</f>
        <v>110.00000079999995</v>
      </c>
      <c r="L37" s="17">
        <f>K37/K$14</f>
        <v>0.11000000079999996</v>
      </c>
      <c r="M37"/>
      <c r="N37" s="31">
        <f>N25-N35</f>
        <v>3.6164383824657556</v>
      </c>
      <c r="O37" s="17">
        <f>N37/N$14</f>
        <v>0.11000000080000005</v>
      </c>
      <c r="AE37"/>
      <c r="AH37"/>
      <c r="AK37"/>
      <c r="AN37"/>
      <c r="AO37"/>
      <c r="AR37" s="32"/>
      <c r="AS37" s="15"/>
      <c r="AT37" s="15"/>
      <c r="AU37" s="15"/>
      <c r="AV37" s="15"/>
      <c r="AW37" s="15"/>
      <c r="AX37" s="15"/>
      <c r="AY37" s="15"/>
      <c r="AZ37" s="15"/>
    </row>
    <row r="38" spans="3:52">
      <c r="C38" s="12"/>
      <c r="D38" s="2"/>
      <c r="E38" s="47"/>
      <c r="F38" s="11"/>
      <c r="H38" s="47"/>
      <c r="I38" s="11"/>
      <c r="J38"/>
      <c r="K38" s="47"/>
      <c r="L38" s="11"/>
      <c r="M38"/>
      <c r="N38" s="47"/>
      <c r="O38" s="11"/>
      <c r="AE38"/>
      <c r="AH38"/>
      <c r="AK38"/>
      <c r="AN38"/>
      <c r="AO38"/>
      <c r="AR38" s="2"/>
      <c r="AS38" s="2"/>
      <c r="AT38" s="2"/>
      <c r="AU38" s="2"/>
      <c r="AV38" s="2"/>
      <c r="AW38" s="2"/>
      <c r="AX38" s="2"/>
      <c r="AY38" s="2"/>
      <c r="AZ38" s="2"/>
    </row>
    <row r="39" spans="3:52">
      <c r="C39" s="24" t="s">
        <v>19</v>
      </c>
      <c r="D39" s="2"/>
      <c r="E39" s="73">
        <f>+$C$7*$C$9*F39</f>
        <v>36000</v>
      </c>
      <c r="F39" s="68">
        <v>0.03</v>
      </c>
      <c r="H39" s="73">
        <f>E39/C7</f>
        <v>360</v>
      </c>
      <c r="I39" s="74">
        <f>H39/H$14</f>
        <v>0.03</v>
      </c>
      <c r="J39"/>
      <c r="K39" s="73">
        <f>H39/L6</f>
        <v>30</v>
      </c>
      <c r="L39" s="11">
        <f>K39/K$14</f>
        <v>0.03</v>
      </c>
      <c r="M39"/>
      <c r="N39" s="73">
        <f>H39/O6</f>
        <v>0.98630136986301364</v>
      </c>
      <c r="O39" s="74">
        <f>N39/N$14</f>
        <v>2.9999999999999995E-2</v>
      </c>
      <c r="AE39"/>
      <c r="AH39"/>
      <c r="AK39"/>
      <c r="AN39"/>
      <c r="AO39"/>
      <c r="AR39" s="2"/>
      <c r="AS39" s="23" t="s">
        <v>1</v>
      </c>
      <c r="AT39" s="2"/>
      <c r="AU39" s="2"/>
      <c r="AV39" s="2"/>
      <c r="AW39" s="2"/>
      <c r="AX39" s="2"/>
      <c r="AY39" s="2"/>
      <c r="AZ39" s="2"/>
    </row>
    <row r="40" spans="3:52">
      <c r="C40" s="24" t="s">
        <v>20</v>
      </c>
      <c r="D40" s="2"/>
      <c r="E40" s="73">
        <f>+$C$7*$C$9*F40</f>
        <v>36000</v>
      </c>
      <c r="F40" s="68">
        <v>0.03</v>
      </c>
      <c r="H40" s="73">
        <f>E40/C7</f>
        <v>360</v>
      </c>
      <c r="I40" s="74">
        <f>H40/H$14</f>
        <v>0.03</v>
      </c>
      <c r="J40"/>
      <c r="K40" s="73">
        <f>H40/L6</f>
        <v>30</v>
      </c>
      <c r="L40" s="11">
        <f>K40/K$14</f>
        <v>0.03</v>
      </c>
      <c r="M40"/>
      <c r="N40" s="73">
        <f>H40/O6</f>
        <v>0.98630136986301364</v>
      </c>
      <c r="O40" s="74">
        <f>N40/N$14</f>
        <v>2.9999999999999995E-2</v>
      </c>
      <c r="AE40"/>
      <c r="AH40"/>
      <c r="AK40"/>
      <c r="AN40"/>
      <c r="AO40"/>
      <c r="AR40" s="2"/>
      <c r="AS40" s="23"/>
      <c r="AT40" s="2"/>
      <c r="AU40" s="2"/>
      <c r="AV40" s="2"/>
      <c r="AW40" s="2"/>
      <c r="AX40" s="2"/>
      <c r="AY40" s="2"/>
      <c r="AZ40" s="2"/>
    </row>
    <row r="41" spans="3:52">
      <c r="C41" s="12"/>
      <c r="D41" s="2"/>
      <c r="E41" s="47"/>
      <c r="F41" s="11"/>
      <c r="H41" s="47"/>
      <c r="I41" s="11"/>
      <c r="J41"/>
      <c r="K41" s="47"/>
      <c r="L41" s="11"/>
      <c r="M41"/>
      <c r="N41" s="47"/>
      <c r="O41" s="11"/>
      <c r="AE41"/>
      <c r="AH41"/>
      <c r="AK41"/>
      <c r="AN41"/>
      <c r="AO41"/>
      <c r="AR41" s="2"/>
      <c r="AS41" s="2"/>
      <c r="AT41" s="2"/>
      <c r="AU41" s="2"/>
      <c r="AV41" s="2"/>
      <c r="AW41" s="2"/>
      <c r="AX41" s="2"/>
      <c r="AY41" s="2"/>
      <c r="AZ41" s="2"/>
    </row>
    <row r="42" spans="3:52">
      <c r="C42" s="30" t="s">
        <v>21</v>
      </c>
      <c r="D42" s="37"/>
      <c r="E42" s="31">
        <f>E37-(E39+E40)</f>
        <v>60000.000959999976</v>
      </c>
      <c r="F42" s="17">
        <f>E42/E$14</f>
        <v>5.0000000799999979E-2</v>
      </c>
      <c r="H42" s="31">
        <f>H37-(H39+H40)</f>
        <v>600.00000960000034</v>
      </c>
      <c r="I42" s="17">
        <f>H42/H$14</f>
        <v>5.0000000800000027E-2</v>
      </c>
      <c r="J42"/>
      <c r="K42" s="31">
        <f>K37-(K39+K40)</f>
        <v>50.000000799999953</v>
      </c>
      <c r="L42" s="17">
        <f>K42/K$14</f>
        <v>5.0000000799999951E-2</v>
      </c>
      <c r="M42"/>
      <c r="N42" s="31">
        <f>N37-(N39+N40)</f>
        <v>1.6438356427397283</v>
      </c>
      <c r="O42" s="17">
        <f>N42/N$14</f>
        <v>5.0000000800000062E-2</v>
      </c>
      <c r="AE42"/>
      <c r="AH42"/>
      <c r="AK42"/>
      <c r="AN42"/>
      <c r="AO42"/>
      <c r="AR42" s="32"/>
      <c r="AS42" s="15"/>
      <c r="AT42" s="15"/>
      <c r="AU42" s="15"/>
      <c r="AV42" s="15"/>
      <c r="AW42" s="15"/>
      <c r="AX42" s="15"/>
      <c r="AY42" s="15"/>
      <c r="AZ42" s="15"/>
    </row>
    <row r="43" spans="3:52">
      <c r="C43" s="12"/>
      <c r="E43" s="47"/>
      <c r="F43" s="11"/>
      <c r="H43" s="47"/>
      <c r="I43" s="11"/>
      <c r="J43"/>
      <c r="K43" s="47"/>
      <c r="L43" s="11"/>
      <c r="M43"/>
      <c r="N43" s="47"/>
      <c r="O43" s="11"/>
      <c r="AE43"/>
      <c r="AH43"/>
      <c r="AK43"/>
      <c r="AN43"/>
      <c r="AO43"/>
      <c r="AR43" s="2"/>
      <c r="AS43" s="2"/>
      <c r="AT43" s="2"/>
      <c r="AU43" s="2"/>
      <c r="AV43" s="2"/>
      <c r="AW43" s="2"/>
      <c r="AX43" s="2"/>
      <c r="AY43" s="2"/>
      <c r="AZ43" s="2"/>
    </row>
    <row r="44" spans="3:52">
      <c r="C44" s="12" t="s">
        <v>22</v>
      </c>
      <c r="E44" s="47">
        <f>+$F$48*E42</f>
        <v>12000.000191999996</v>
      </c>
      <c r="F44" s="11">
        <f>E44/E$14</f>
        <v>1.0000000159999996E-2</v>
      </c>
      <c r="H44" s="47">
        <f>+$F$48*H42</f>
        <v>120.00000192000007</v>
      </c>
      <c r="I44" s="11">
        <f>H44/H$14</f>
        <v>1.0000000160000007E-2</v>
      </c>
      <c r="J44"/>
      <c r="K44" s="47">
        <f>+$F$48*K42</f>
        <v>10.000000159999992</v>
      </c>
      <c r="L44" s="11">
        <f>K44/K$14</f>
        <v>1.0000000159999993E-2</v>
      </c>
      <c r="M44"/>
      <c r="N44" s="47">
        <f>+$F$48*N42</f>
        <v>0.32876712854794565</v>
      </c>
      <c r="O44" s="11">
        <f>N44/N$14</f>
        <v>1.0000000160000012E-2</v>
      </c>
      <c r="AE44"/>
      <c r="AH44"/>
      <c r="AK44"/>
      <c r="AN44"/>
      <c r="AO44"/>
      <c r="AR44" s="2"/>
      <c r="AS44" s="23" t="s">
        <v>1</v>
      </c>
      <c r="AT44" s="2"/>
      <c r="AU44" s="2"/>
      <c r="AV44" s="2"/>
      <c r="AW44" s="2"/>
      <c r="AX44" s="2"/>
      <c r="AY44" s="2"/>
      <c r="AZ44" s="2"/>
    </row>
    <row r="45" spans="3:52">
      <c r="C45" s="12"/>
      <c r="E45" s="47"/>
      <c r="F45" s="11"/>
      <c r="H45" s="47"/>
      <c r="I45" s="11"/>
      <c r="J45"/>
      <c r="K45" s="47"/>
      <c r="L45" s="11"/>
      <c r="M45"/>
      <c r="N45" s="47"/>
      <c r="O45" s="11"/>
      <c r="AE45"/>
      <c r="AH45"/>
      <c r="AK45"/>
      <c r="AN45"/>
      <c r="AO45"/>
      <c r="AR45" s="2"/>
      <c r="AS45" s="2"/>
      <c r="AT45" s="2"/>
      <c r="AU45" s="2"/>
      <c r="AV45" s="2"/>
      <c r="AW45" s="2"/>
      <c r="AX45" s="2"/>
      <c r="AY45" s="2"/>
      <c r="AZ45" s="2"/>
    </row>
    <row r="46" spans="3:52" ht="13" thickBot="1">
      <c r="C46" s="38" t="s">
        <v>23</v>
      </c>
      <c r="D46" s="18"/>
      <c r="E46" s="39">
        <f>E42-E44</f>
        <v>48000.000767999984</v>
      </c>
      <c r="F46" s="40">
        <f>E46/E$14</f>
        <v>4.0000000639999984E-2</v>
      </c>
      <c r="H46" s="39">
        <f>H42-H44</f>
        <v>480.00000768000029</v>
      </c>
      <c r="I46" s="40">
        <f>H46/H$14</f>
        <v>4.0000000640000026E-2</v>
      </c>
      <c r="J46"/>
      <c r="K46" s="39">
        <f>K42-K44</f>
        <v>40.000000639999961</v>
      </c>
      <c r="L46" s="40">
        <f>K46/K$14</f>
        <v>4.0000000639999964E-2</v>
      </c>
      <c r="M46"/>
      <c r="N46" s="39">
        <f>N42-N44</f>
        <v>1.3150685141917826</v>
      </c>
      <c r="O46" s="40">
        <f>N46/N$14</f>
        <v>4.0000000640000047E-2</v>
      </c>
      <c r="AE46"/>
      <c r="AH46"/>
      <c r="AK46"/>
      <c r="AN46"/>
      <c r="AO46"/>
      <c r="AR46" s="32"/>
      <c r="AS46" s="41" t="s">
        <v>1</v>
      </c>
      <c r="AT46" s="41" t="s">
        <v>1</v>
      </c>
      <c r="AU46" s="15"/>
      <c r="AV46" s="15"/>
      <c r="AW46" s="15"/>
      <c r="AX46" s="15"/>
      <c r="AY46" s="15"/>
      <c r="AZ46" s="15"/>
    </row>
    <row r="47" spans="3:52" ht="14" thickTop="1" thickBot="1">
      <c r="C47" s="35"/>
      <c r="P47" s="9"/>
      <c r="S47" s="1"/>
      <c r="V47" s="1"/>
      <c r="Y47" s="1"/>
      <c r="AB47" s="1"/>
    </row>
    <row r="48" spans="3:52" ht="14" thickTop="1" thickBot="1">
      <c r="D48"/>
      <c r="E48" s="42" t="s">
        <v>24</v>
      </c>
      <c r="F48" s="43">
        <v>0.2</v>
      </c>
      <c r="J48"/>
      <c r="M48"/>
      <c r="Y48" s="1"/>
      <c r="AB48" s="1"/>
      <c r="AP48" s="44" t="s">
        <v>1</v>
      </c>
    </row>
    <row r="49" spans="4:28" ht="13" thickTop="1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D72"/>
      <c r="J72"/>
      <c r="M72"/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Y380" s="1"/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  <row r="989" spans="28:28">
      <c r="AB989" s="1"/>
    </row>
  </sheetData>
  <mergeCells count="6">
    <mergeCell ref="O7:O9"/>
    <mergeCell ref="E6:E9"/>
    <mergeCell ref="F6:F9"/>
    <mergeCell ref="H6:H9"/>
    <mergeCell ref="I6:I9"/>
    <mergeCell ref="L7:L9"/>
  </mergeCells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2017-09-24T19:15:56Z</dcterms:modified>
</cp:coreProperties>
</file>