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4/Finance gaganante (430-853-ME)/Analyse des écarts/"/>
    </mc:Choice>
  </mc:AlternateContent>
  <xr:revisionPtr revIDLastSave="0" documentId="8_{CBFC8752-A146-864A-946E-5A8FEBABD792}" xr6:coauthVersionLast="47" xr6:coauthVersionMax="47" xr10:uidLastSave="{00000000-0000-0000-0000-000000000000}"/>
  <bookViews>
    <workbookView xWindow="0" yWindow="500" windowWidth="47720" windowHeight="2068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0" i="1" l="1"/>
  <c r="AP26" i="1" s="1"/>
  <c r="AJ9" i="1"/>
  <c r="AP25" i="1" s="1"/>
  <c r="L10" i="1"/>
  <c r="L9" i="1"/>
  <c r="T10" i="1"/>
  <c r="AF11" i="1"/>
  <c r="AA11" i="1"/>
  <c r="AA9" i="1"/>
  <c r="O11" i="1"/>
  <c r="O10" i="1"/>
  <c r="AA10" i="1" s="1"/>
  <c r="O9" i="1"/>
  <c r="T9" i="1"/>
  <c r="X14" i="1"/>
  <c r="AJ14" i="1" s="1"/>
  <c r="T11" i="1"/>
  <c r="Q11" i="1"/>
  <c r="Q10" i="1"/>
  <c r="Q9" i="1"/>
  <c r="L11" i="1"/>
  <c r="AC11" i="1" l="1"/>
  <c r="AJ11" i="1" s="1"/>
  <c r="AP27" i="1" s="1"/>
  <c r="AS27" i="1" s="1"/>
  <c r="AP9" i="1"/>
  <c r="AJ12" i="1"/>
  <c r="AP28" i="1" s="1"/>
  <c r="AP10" i="1"/>
  <c r="X11" i="1"/>
  <c r="AM27" i="1" s="1"/>
  <c r="AS11" i="1"/>
  <c r="AV11" i="1"/>
  <c r="X10" i="1"/>
  <c r="AV10" i="1"/>
  <c r="AS10" i="1"/>
  <c r="AS9" i="1"/>
  <c r="AV9" i="1"/>
  <c r="L12" i="1"/>
  <c r="L16" i="1" s="1"/>
  <c r="X9" i="1"/>
  <c r="AM11" i="1" l="1"/>
  <c r="AJ16" i="1"/>
  <c r="AP11" i="1"/>
  <c r="AX11" i="1" s="1"/>
  <c r="AX10" i="1"/>
  <c r="AS12" i="1"/>
  <c r="AS16" i="1" s="1"/>
  <c r="AX9" i="1"/>
  <c r="AV12" i="1"/>
  <c r="AM26" i="1"/>
  <c r="AS26" i="1" s="1"/>
  <c r="AM10" i="1"/>
  <c r="X12" i="1"/>
  <c r="AM25" i="1"/>
  <c r="AS25" i="1" s="1"/>
  <c r="AM9" i="1"/>
  <c r="AP12" i="1" l="1"/>
  <c r="AP16" i="1" s="1"/>
  <c r="AV16" i="1"/>
  <c r="AX16" i="1" s="1"/>
  <c r="AM20" i="1"/>
  <c r="X16" i="1"/>
  <c r="AM28" i="1"/>
  <c r="AS28" i="1" s="1"/>
  <c r="AM12" i="1"/>
  <c r="AM16" i="1" s="1"/>
  <c r="AX12" i="1" l="1"/>
</calcChain>
</file>

<file path=xl/sharedStrings.xml><?xml version="1.0" encoding="utf-8"?>
<sst xmlns="http://schemas.openxmlformats.org/spreadsheetml/2006/main" count="178" uniqueCount="30">
  <si>
    <t>g</t>
  </si>
  <si>
    <t>Kg</t>
  </si>
  <si>
    <t>D</t>
  </si>
  <si>
    <t xml:space="preserve"> </t>
  </si>
  <si>
    <t>+</t>
  </si>
  <si>
    <t>=</t>
  </si>
  <si>
    <t>F</t>
  </si>
  <si>
    <t>Les ventes de la période</t>
  </si>
  <si>
    <t>Prix de vente</t>
  </si>
  <si>
    <t>ÉCART</t>
  </si>
  <si>
    <t>TOTAL</t>
  </si>
  <si>
    <t>QUANTITÉ</t>
  </si>
  <si>
    <t>COÛT</t>
  </si>
  <si>
    <t>COMBINÉ</t>
  </si>
  <si>
    <t>Recette numéro 1</t>
  </si>
  <si>
    <t>Manuel de gestion-réflexion / Christian Latour</t>
  </si>
  <si>
    <t>THÉORIQUE</t>
  </si>
  <si>
    <t>RÉEL</t>
  </si>
  <si>
    <t>x</t>
  </si>
  <si>
    <t>/</t>
  </si>
  <si>
    <t>Ressource A</t>
  </si>
  <si>
    <t>Ressource B</t>
  </si>
  <si>
    <t xml:space="preserve">À la fin de la période, les livres comptables de votre entreprise affichent les résultats suivants : </t>
  </si>
  <si>
    <t xml:space="preserve">Vous êtes l’actionnaire dirigeant du restaurant La Grande Affaire inc. Vous fabriquez en spécialiste une recette extraordinaire (la recette numéro 1). Votre fiche technique comprend les informations suivantes : </t>
  </si>
  <si>
    <t>(Théorique 1 portion)</t>
  </si>
  <si>
    <t>(Réel 2000 portions)</t>
  </si>
  <si>
    <t>Le «food cost» théorique pour 1 portion</t>
  </si>
  <si>
    <t>Le «food cost» théorique pour 2 000 portions</t>
  </si>
  <si>
    <t>Le «food cost» réel pour 2 000 portions</t>
  </si>
  <si>
    <t>(Théorique 2000 portions)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</si>
</sst>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8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164" fontId="0" fillId="0" borderId="0" xfId="0" applyNumberFormat="1"/>
    <xf numFmtId="164" fontId="5" fillId="0" borderId="0" xfId="0" applyNumberFormat="1" applyFont="1"/>
    <xf numFmtId="164" fontId="6" fillId="0" borderId="0" xfId="0" applyNumberFormat="1" applyFont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0" xfId="0" applyFont="1"/>
    <xf numFmtId="0" fontId="0" fillId="0" borderId="7" xfId="0" applyBorder="1"/>
    <xf numFmtId="0" fontId="0" fillId="0" borderId="1" xfId="0" applyBorder="1"/>
    <xf numFmtId="164" fontId="0" fillId="0" borderId="1" xfId="0" applyNumberFormat="1" applyBorder="1"/>
    <xf numFmtId="0" fontId="0" fillId="0" borderId="8" xfId="0" applyBorder="1"/>
    <xf numFmtId="0" fontId="8" fillId="0" borderId="2" xfId="0" applyFont="1" applyBorder="1"/>
    <xf numFmtId="0" fontId="0" fillId="2" borderId="0" xfId="0" applyFill="1"/>
    <xf numFmtId="164" fontId="0" fillId="2" borderId="0" xfId="0" applyNumberFormat="1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0" fontId="1" fillId="0" borderId="0" xfId="0" applyNumberFormat="1" applyFont="1"/>
    <xf numFmtId="10" fontId="6" fillId="0" borderId="0" xfId="0" applyNumberFormat="1" applyFont="1"/>
    <xf numFmtId="10" fontId="6" fillId="0" borderId="5" xfId="0" applyNumberFormat="1" applyFont="1" applyBorder="1" applyAlignment="1">
      <alignment horizontal="right"/>
    </xf>
    <xf numFmtId="10" fontId="6" fillId="0" borderId="0" xfId="0" applyNumberFormat="1" applyFont="1" applyAlignment="1">
      <alignment horizontal="right"/>
    </xf>
    <xf numFmtId="0" fontId="5" fillId="0" borderId="5" xfId="0" applyFont="1" applyBorder="1"/>
    <xf numFmtId="0" fontId="8" fillId="0" borderId="5" xfId="0" applyFont="1" applyBorder="1"/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5" fillId="2" borderId="0" xfId="0" applyNumberFormat="1" applyFont="1" applyFill="1"/>
    <xf numFmtId="164" fontId="6" fillId="2" borderId="0" xfId="0" applyNumberFormat="1" applyFont="1" applyFill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5" xfId="0" applyFont="1" applyBorder="1"/>
    <xf numFmtId="0" fontId="0" fillId="0" borderId="0" xfId="0"/>
    <xf numFmtId="0" fontId="0" fillId="0" borderId="5" xfId="0" applyBorder="1"/>
    <xf numFmtId="0" fontId="1" fillId="0" borderId="0" xfId="0" applyFont="1"/>
    <xf numFmtId="0" fontId="1" fillId="0" borderId="6" xfId="0" applyFont="1" applyBorder="1"/>
    <xf numFmtId="0" fontId="10" fillId="0" borderId="0" xfId="0" applyFont="1"/>
  </cellXfs>
  <cellStyles count="8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Y35"/>
  <sheetViews>
    <sheetView tabSelected="1" zoomScale="150" zoomScaleNormal="150" zoomScalePageLayoutView="150" workbookViewId="0">
      <selection activeCell="AA2" sqref="AA2:AK4"/>
    </sheetView>
  </sheetViews>
  <sheetFormatPr baseColWidth="10" defaultRowHeight="16" x14ac:dyDescent="0.2"/>
  <cols>
    <col min="3" max="3" width="25.83203125" customWidth="1"/>
    <col min="4" max="4" width="1.83203125" customWidth="1"/>
    <col min="5" max="5" width="9" customWidth="1"/>
    <col min="6" max="7" width="2.1640625" customWidth="1"/>
    <col min="8" max="8" width="8" customWidth="1"/>
    <col min="9" max="9" width="2.1640625" customWidth="1"/>
    <col min="10" max="10" width="5.6640625" customWidth="1"/>
    <col min="11" max="11" width="1.83203125" customWidth="1"/>
    <col min="12" max="12" width="9.6640625" customWidth="1"/>
    <col min="13" max="13" width="1.83203125" customWidth="1"/>
    <col min="14" max="14" width="3.33203125" customWidth="1"/>
    <col min="15" max="15" width="25.83203125" customWidth="1"/>
    <col min="16" max="16" width="1.83203125" customWidth="1"/>
    <col min="17" max="17" width="9" customWidth="1"/>
    <col min="18" max="18" width="3.1640625" customWidth="1"/>
    <col min="19" max="19" width="2.1640625" customWidth="1"/>
    <col min="20" max="20" width="8" customWidth="1"/>
    <col min="21" max="21" width="2.1640625" customWidth="1"/>
    <col min="22" max="22" width="6.1640625" bestFit="1" customWidth="1"/>
    <col min="23" max="23" width="1.83203125" customWidth="1"/>
    <col min="24" max="24" width="10.83203125" customWidth="1"/>
    <col min="25" max="25" width="1.83203125" customWidth="1"/>
    <col min="26" max="26" width="2.5" customWidth="1"/>
    <col min="27" max="27" width="25.83203125" customWidth="1"/>
    <col min="28" max="28" width="1.83203125" customWidth="1"/>
    <col min="29" max="29" width="9" customWidth="1"/>
    <col min="30" max="30" width="3.1640625" customWidth="1"/>
    <col min="31" max="31" width="2.1640625" customWidth="1"/>
    <col min="32" max="32" width="8" customWidth="1"/>
    <col min="33" max="34" width="2.1640625" customWidth="1"/>
    <col min="35" max="35" width="3.1640625" customWidth="1"/>
    <col min="37" max="37" width="1.83203125" customWidth="1"/>
    <col min="38" max="38" width="2.6640625" customWidth="1"/>
    <col min="40" max="40" width="2.5" customWidth="1"/>
    <col min="41" max="41" width="4.6640625" customWidth="1"/>
    <col min="43" max="43" width="2.1640625" customWidth="1"/>
    <col min="44" max="44" width="4.6640625" customWidth="1"/>
    <col min="45" max="45" width="10.83203125" customWidth="1"/>
    <col min="46" max="46" width="2.5" customWidth="1"/>
    <col min="47" max="47" width="4.6640625" customWidth="1"/>
    <col min="49" max="49" width="2.5" customWidth="1"/>
    <col min="51" max="51" width="2.5" customWidth="1"/>
  </cols>
  <sheetData>
    <row r="1" spans="3:51" ht="17" thickBot="1" x14ac:dyDescent="0.25"/>
    <row r="2" spans="3:51" ht="17" thickTop="1" x14ac:dyDescent="0.2">
      <c r="C2" s="58" t="s">
        <v>23</v>
      </c>
      <c r="D2" s="59"/>
      <c r="E2" s="59"/>
      <c r="F2" s="59"/>
      <c r="G2" s="59"/>
      <c r="H2" s="59"/>
      <c r="I2" s="59"/>
      <c r="J2" s="59"/>
      <c r="K2" s="59"/>
      <c r="L2" s="59"/>
      <c r="M2" s="60"/>
      <c r="AA2" s="67" t="s">
        <v>22</v>
      </c>
      <c r="AB2" s="68"/>
      <c r="AC2" s="68"/>
      <c r="AD2" s="68"/>
      <c r="AE2" s="68"/>
      <c r="AF2" s="68"/>
      <c r="AG2" s="68"/>
      <c r="AH2" s="68"/>
      <c r="AI2" s="68"/>
      <c r="AJ2" s="68"/>
      <c r="AK2" s="69"/>
    </row>
    <row r="3" spans="3:51" x14ac:dyDescent="0.2">
      <c r="C3" s="61"/>
      <c r="D3" s="62"/>
      <c r="E3" s="62"/>
      <c r="F3" s="62"/>
      <c r="G3" s="62"/>
      <c r="H3" s="62"/>
      <c r="I3" s="62"/>
      <c r="J3" s="62"/>
      <c r="K3" s="62"/>
      <c r="L3" s="62"/>
      <c r="M3" s="63"/>
      <c r="AA3" s="70"/>
      <c r="AB3" s="71"/>
      <c r="AC3" s="71"/>
      <c r="AD3" s="71"/>
      <c r="AE3" s="71"/>
      <c r="AF3" s="71"/>
      <c r="AG3" s="71"/>
      <c r="AH3" s="71"/>
      <c r="AI3" s="71"/>
      <c r="AJ3" s="71"/>
      <c r="AK3" s="72"/>
    </row>
    <row r="4" spans="3:51" ht="17" thickBot="1" x14ac:dyDescent="0.25">
      <c r="C4" s="64"/>
      <c r="D4" s="65"/>
      <c r="E4" s="65"/>
      <c r="F4" s="65"/>
      <c r="G4" s="65"/>
      <c r="H4" s="65"/>
      <c r="I4" s="65"/>
      <c r="J4" s="65"/>
      <c r="K4" s="65"/>
      <c r="L4" s="65"/>
      <c r="M4" s="66"/>
      <c r="AA4" s="73"/>
      <c r="AB4" s="74"/>
      <c r="AC4" s="74"/>
      <c r="AD4" s="74"/>
      <c r="AE4" s="74"/>
      <c r="AF4" s="74"/>
      <c r="AG4" s="74"/>
      <c r="AH4" s="74"/>
      <c r="AI4" s="74"/>
      <c r="AJ4" s="74"/>
      <c r="AK4" s="75"/>
    </row>
    <row r="5" spans="3:51" ht="18" thickTop="1" thickBot="1" x14ac:dyDescent="0.25">
      <c r="AM5" s="1" t="s">
        <v>3</v>
      </c>
    </row>
    <row r="6" spans="3:51" ht="22" thickTop="1" x14ac:dyDescent="0.25">
      <c r="C6" s="14" t="s">
        <v>14</v>
      </c>
      <c r="D6" s="4"/>
      <c r="E6" s="57" t="s">
        <v>24</v>
      </c>
      <c r="F6" s="57"/>
      <c r="G6" s="57"/>
      <c r="H6" s="57"/>
      <c r="I6" s="57"/>
      <c r="J6" s="57"/>
      <c r="K6" s="57"/>
      <c r="L6" s="57"/>
      <c r="M6" s="5"/>
      <c r="O6" s="14" t="s">
        <v>14</v>
      </c>
      <c r="P6" s="4"/>
      <c r="Q6" s="57" t="s">
        <v>29</v>
      </c>
      <c r="R6" s="57"/>
      <c r="S6" s="57"/>
      <c r="T6" s="57"/>
      <c r="U6" s="57"/>
      <c r="V6" s="57"/>
      <c r="W6" s="57"/>
      <c r="X6" s="57"/>
      <c r="Y6" s="5"/>
      <c r="AA6" s="14" t="s">
        <v>14</v>
      </c>
      <c r="AB6" s="4"/>
      <c r="AC6" s="57" t="s">
        <v>25</v>
      </c>
      <c r="AD6" s="57"/>
      <c r="AE6" s="57"/>
      <c r="AF6" s="57"/>
      <c r="AG6" s="57"/>
      <c r="AH6" s="57"/>
      <c r="AI6" s="57"/>
      <c r="AJ6" s="57"/>
      <c r="AK6" s="5"/>
      <c r="AM6" s="20" t="s">
        <v>9</v>
      </c>
      <c r="AN6" s="23"/>
      <c r="AO6" s="23" t="s">
        <v>5</v>
      </c>
      <c r="AP6" s="23" t="s">
        <v>9</v>
      </c>
      <c r="AQ6" s="17"/>
      <c r="AR6" s="23" t="s">
        <v>4</v>
      </c>
      <c r="AS6" s="23" t="s">
        <v>9</v>
      </c>
      <c r="AT6" s="17" t="s">
        <v>3</v>
      </c>
      <c r="AU6" s="23" t="s">
        <v>4</v>
      </c>
      <c r="AV6" s="23" t="s">
        <v>9</v>
      </c>
      <c r="AW6" s="18"/>
    </row>
    <row r="7" spans="3:51" ht="21" x14ac:dyDescent="0.25">
      <c r="C7" s="42"/>
      <c r="D7" s="9"/>
      <c r="E7" s="43"/>
      <c r="F7" s="43"/>
      <c r="G7" s="43"/>
      <c r="H7" s="43"/>
      <c r="I7" s="43"/>
      <c r="J7" s="43"/>
      <c r="K7" s="43"/>
      <c r="L7" s="43"/>
      <c r="M7" s="7"/>
      <c r="O7" s="42"/>
      <c r="P7" s="9"/>
      <c r="Q7" s="43"/>
      <c r="R7" s="43"/>
      <c r="S7" s="43"/>
      <c r="T7" s="43"/>
      <c r="U7" s="43"/>
      <c r="V7" s="43"/>
      <c r="W7" s="43"/>
      <c r="X7" s="43"/>
      <c r="Y7" s="7"/>
      <c r="AA7" s="42"/>
      <c r="AB7" s="9"/>
      <c r="AC7" s="43"/>
      <c r="AD7" s="43"/>
      <c r="AE7" s="43"/>
      <c r="AF7" s="43"/>
      <c r="AG7" s="43"/>
      <c r="AH7" s="43"/>
      <c r="AI7" s="43"/>
      <c r="AJ7" s="43"/>
      <c r="AK7" s="7"/>
      <c r="AM7" s="24" t="s">
        <v>10</v>
      </c>
      <c r="AN7" s="25"/>
      <c r="AO7" s="26"/>
      <c r="AP7" s="25" t="s">
        <v>11</v>
      </c>
      <c r="AQ7" s="26"/>
      <c r="AR7" s="26"/>
      <c r="AS7" s="25" t="s">
        <v>12</v>
      </c>
      <c r="AT7" s="26"/>
      <c r="AU7" s="26"/>
      <c r="AV7" s="25" t="s">
        <v>13</v>
      </c>
      <c r="AW7" s="27"/>
    </row>
    <row r="8" spans="3:51" x14ac:dyDescent="0.2">
      <c r="C8" s="6"/>
      <c r="M8" s="7"/>
      <c r="O8" s="41">
        <v>2000</v>
      </c>
      <c r="U8" s="26"/>
      <c r="W8" s="26"/>
      <c r="Y8" s="7"/>
      <c r="AA8" s="6"/>
      <c r="AE8" s="26"/>
      <c r="AG8" s="26"/>
      <c r="AH8" s="26"/>
      <c r="AI8" s="26"/>
      <c r="AK8" s="7"/>
      <c r="AM8" s="24"/>
      <c r="AN8" s="25"/>
      <c r="AO8" s="26"/>
      <c r="AP8" s="26"/>
      <c r="AQ8" s="26"/>
      <c r="AR8" s="26"/>
      <c r="AS8" s="26"/>
      <c r="AT8" s="26"/>
      <c r="AU8" s="26"/>
      <c r="AV8" s="26"/>
      <c r="AW8" s="27"/>
    </row>
    <row r="9" spans="3:51" ht="19" x14ac:dyDescent="0.25">
      <c r="C9" s="8" t="s">
        <v>20</v>
      </c>
      <c r="D9" s="9"/>
      <c r="E9" s="15">
        <v>300</v>
      </c>
      <c r="F9" s="15" t="s">
        <v>0</v>
      </c>
      <c r="G9" s="51" t="s">
        <v>18</v>
      </c>
      <c r="H9" s="16">
        <v>18.5</v>
      </c>
      <c r="I9" s="52" t="s">
        <v>19</v>
      </c>
      <c r="J9" s="15" t="s">
        <v>1</v>
      </c>
      <c r="K9" s="51" t="s">
        <v>5</v>
      </c>
      <c r="L9" s="16">
        <f>+(E9*H9)/1000</f>
        <v>5.55</v>
      </c>
      <c r="M9" s="7"/>
      <c r="O9" s="8" t="str">
        <f>C9</f>
        <v>Ressource A</v>
      </c>
      <c r="P9" s="9"/>
      <c r="Q9" s="15">
        <f>+E9*O8/1000</f>
        <v>600</v>
      </c>
      <c r="R9" s="15" t="s">
        <v>1</v>
      </c>
      <c r="S9" s="51" t="s">
        <v>18</v>
      </c>
      <c r="T9" s="16">
        <f>+H9</f>
        <v>18.5</v>
      </c>
      <c r="U9" s="52" t="s">
        <v>19</v>
      </c>
      <c r="V9" s="15" t="s">
        <v>1</v>
      </c>
      <c r="W9" s="51" t="s">
        <v>5</v>
      </c>
      <c r="X9" s="16">
        <f>+Q9*T9</f>
        <v>11100</v>
      </c>
      <c r="Y9" s="7"/>
      <c r="AA9" s="8" t="str">
        <f>O9</f>
        <v>Ressource A</v>
      </c>
      <c r="AB9" s="9"/>
      <c r="AC9" s="15">
        <v>650</v>
      </c>
      <c r="AD9" s="15" t="s">
        <v>1</v>
      </c>
      <c r="AE9" s="51" t="s">
        <v>18</v>
      </c>
      <c r="AF9" s="16">
        <v>19</v>
      </c>
      <c r="AG9" s="51" t="s">
        <v>19</v>
      </c>
      <c r="AH9" s="51" t="s">
        <v>1</v>
      </c>
      <c r="AI9" s="51" t="s">
        <v>5</v>
      </c>
      <c r="AJ9" s="16">
        <f>+(AC9*AF9)</f>
        <v>12350</v>
      </c>
      <c r="AK9" s="7"/>
      <c r="AM9" s="31">
        <f>AJ9-X9</f>
        <v>1250</v>
      </c>
      <c r="AN9" s="25" t="s">
        <v>2</v>
      </c>
      <c r="AO9" s="26" t="s">
        <v>5</v>
      </c>
      <c r="AP9" s="32">
        <f>+(AC9-Q9)*T9</f>
        <v>925</v>
      </c>
      <c r="AQ9" s="26" t="s">
        <v>2</v>
      </c>
      <c r="AR9" s="26" t="s">
        <v>4</v>
      </c>
      <c r="AS9" s="32">
        <f>+(AF9-T9)*Q9</f>
        <v>300</v>
      </c>
      <c r="AT9" s="26" t="s">
        <v>2</v>
      </c>
      <c r="AU9" s="26" t="s">
        <v>4</v>
      </c>
      <c r="AV9" s="32">
        <f>(AC9-Q9)*(AF9-T9)</f>
        <v>25</v>
      </c>
      <c r="AW9" s="27" t="s">
        <v>2</v>
      </c>
      <c r="AX9" s="1">
        <f>+AV9+AS9+AP9</f>
        <v>1250</v>
      </c>
      <c r="AY9" t="s">
        <v>2</v>
      </c>
    </row>
    <row r="10" spans="3:51" ht="19" x14ac:dyDescent="0.25">
      <c r="C10" s="8" t="s">
        <v>21</v>
      </c>
      <c r="D10" s="9"/>
      <c r="E10" s="15">
        <v>70</v>
      </c>
      <c r="F10" s="15" t="s">
        <v>0</v>
      </c>
      <c r="G10" s="51" t="s">
        <v>18</v>
      </c>
      <c r="H10" s="16">
        <v>4.0999999999999996</v>
      </c>
      <c r="I10" s="52" t="s">
        <v>19</v>
      </c>
      <c r="J10" s="15" t="s">
        <v>1</v>
      </c>
      <c r="K10" s="51" t="s">
        <v>5</v>
      </c>
      <c r="L10" s="16">
        <f>+(E10*H10)/1000</f>
        <v>0.28699999999999998</v>
      </c>
      <c r="M10" s="7"/>
      <c r="O10" s="8" t="str">
        <f>C10</f>
        <v>Ressource B</v>
      </c>
      <c r="P10" s="9"/>
      <c r="Q10" s="15">
        <f>+E10*O8/1000</f>
        <v>140</v>
      </c>
      <c r="R10" s="15" t="s">
        <v>1</v>
      </c>
      <c r="S10" s="51" t="s">
        <v>18</v>
      </c>
      <c r="T10" s="16">
        <f>H10</f>
        <v>4.0999999999999996</v>
      </c>
      <c r="U10" s="52" t="s">
        <v>19</v>
      </c>
      <c r="V10" s="15" t="s">
        <v>1</v>
      </c>
      <c r="W10" s="51" t="s">
        <v>5</v>
      </c>
      <c r="X10" s="16">
        <f>+Q10*T10</f>
        <v>574</v>
      </c>
      <c r="Y10" s="7"/>
      <c r="AA10" s="8" t="str">
        <f>O10</f>
        <v>Ressource B</v>
      </c>
      <c r="AB10" s="9"/>
      <c r="AC10" s="15">
        <v>150</v>
      </c>
      <c r="AD10" s="15" t="s">
        <v>1</v>
      </c>
      <c r="AE10" s="51" t="s">
        <v>18</v>
      </c>
      <c r="AF10" s="16">
        <v>4.25</v>
      </c>
      <c r="AG10" s="51" t="s">
        <v>19</v>
      </c>
      <c r="AH10" s="51" t="s">
        <v>1</v>
      </c>
      <c r="AI10" s="51" t="s">
        <v>5</v>
      </c>
      <c r="AJ10" s="16">
        <f>+(AC10*AF10)</f>
        <v>637.5</v>
      </c>
      <c r="AK10" s="7"/>
      <c r="AM10" s="31">
        <f>AJ10-X10</f>
        <v>63.5</v>
      </c>
      <c r="AN10" s="25" t="s">
        <v>2</v>
      </c>
      <c r="AO10" s="26" t="s">
        <v>5</v>
      </c>
      <c r="AP10" s="32">
        <f>+(AC10-Q10)*T10</f>
        <v>41</v>
      </c>
      <c r="AQ10" s="26" t="s">
        <v>2</v>
      </c>
      <c r="AR10" s="26" t="s">
        <v>4</v>
      </c>
      <c r="AS10" s="32">
        <f>+(AF10-T10)*Q10</f>
        <v>21.00000000000005</v>
      </c>
      <c r="AT10" s="26" t="s">
        <v>2</v>
      </c>
      <c r="AU10" s="26" t="s">
        <v>4</v>
      </c>
      <c r="AV10" s="32">
        <f>(AC10-Q10)*(AF10-T10)</f>
        <v>1.5000000000000036</v>
      </c>
      <c r="AW10" s="27" t="s">
        <v>2</v>
      </c>
      <c r="AX10" s="1">
        <f>+AV10+AS10+AP10</f>
        <v>63.500000000000057</v>
      </c>
      <c r="AY10" t="s">
        <v>2</v>
      </c>
    </row>
    <row r="11" spans="3:51" ht="19" x14ac:dyDescent="0.25">
      <c r="C11" s="8" t="s">
        <v>3</v>
      </c>
      <c r="D11" s="9"/>
      <c r="E11" s="15">
        <v>0</v>
      </c>
      <c r="F11" s="15" t="s">
        <v>0</v>
      </c>
      <c r="G11" s="51" t="s">
        <v>18</v>
      </c>
      <c r="H11" s="16">
        <v>0</v>
      </c>
      <c r="I11" s="52" t="s">
        <v>19</v>
      </c>
      <c r="J11" s="15" t="s">
        <v>1</v>
      </c>
      <c r="K11" s="51" t="s">
        <v>5</v>
      </c>
      <c r="L11" s="53">
        <f>+E11*H11/1000</f>
        <v>0</v>
      </c>
      <c r="M11" s="7"/>
      <c r="O11" s="8" t="str">
        <f>C11</f>
        <v xml:space="preserve"> </v>
      </c>
      <c r="P11" s="9"/>
      <c r="Q11" s="15">
        <f>+E11*O8/1000</f>
        <v>0</v>
      </c>
      <c r="R11" s="15" t="s">
        <v>1</v>
      </c>
      <c r="S11" s="51" t="s">
        <v>18</v>
      </c>
      <c r="T11" s="16">
        <f>+H11</f>
        <v>0</v>
      </c>
      <c r="U11" s="52" t="s">
        <v>19</v>
      </c>
      <c r="V11" s="15" t="s">
        <v>1</v>
      </c>
      <c r="W11" s="51" t="s">
        <v>5</v>
      </c>
      <c r="X11" s="53">
        <f>+Q11*T11</f>
        <v>0</v>
      </c>
      <c r="Y11" s="7"/>
      <c r="AA11" s="8" t="str">
        <f>O11</f>
        <v xml:space="preserve"> </v>
      </c>
      <c r="AB11" s="9"/>
      <c r="AC11" s="15">
        <f>Q11</f>
        <v>0</v>
      </c>
      <c r="AD11" s="15" t="s">
        <v>0</v>
      </c>
      <c r="AE11" s="51" t="s">
        <v>18</v>
      </c>
      <c r="AF11" s="16">
        <f>T11</f>
        <v>0</v>
      </c>
      <c r="AG11" s="51" t="s">
        <v>19</v>
      </c>
      <c r="AH11" s="51" t="s">
        <v>1</v>
      </c>
      <c r="AI11" s="51" t="s">
        <v>5</v>
      </c>
      <c r="AJ11" s="53">
        <f>+AC11*AF11</f>
        <v>0</v>
      </c>
      <c r="AK11" s="7"/>
      <c r="AM11" s="33">
        <f>AJ11-X11</f>
        <v>0</v>
      </c>
      <c r="AN11" s="25" t="s">
        <v>3</v>
      </c>
      <c r="AO11" s="26" t="s">
        <v>5</v>
      </c>
      <c r="AP11" s="34">
        <f>+(AC11-Q11)*T11</f>
        <v>0</v>
      </c>
      <c r="AQ11" s="26" t="s">
        <v>3</v>
      </c>
      <c r="AR11" s="26" t="s">
        <v>4</v>
      </c>
      <c r="AS11" s="34">
        <f>+(AF11-T11)*Q11</f>
        <v>0</v>
      </c>
      <c r="AT11" s="26" t="s">
        <v>3</v>
      </c>
      <c r="AU11" s="26" t="s">
        <v>4</v>
      </c>
      <c r="AV11" s="34">
        <f>(AC11-Q11)*(AF11-T11)</f>
        <v>0</v>
      </c>
      <c r="AW11" s="27" t="s">
        <v>3</v>
      </c>
      <c r="AX11" s="2">
        <f>AV11+AS11+AP11</f>
        <v>0</v>
      </c>
      <c r="AY11" t="s">
        <v>3</v>
      </c>
    </row>
    <row r="12" spans="3:51" x14ac:dyDescent="0.2">
      <c r="C12" s="6"/>
      <c r="E12" s="15"/>
      <c r="F12" s="15"/>
      <c r="G12" s="15"/>
      <c r="H12" s="16"/>
      <c r="I12" s="16"/>
      <c r="J12" s="15"/>
      <c r="K12" s="15"/>
      <c r="L12" s="54">
        <f>+L9+L10+L11</f>
        <v>5.8369999999999997</v>
      </c>
      <c r="M12" s="7"/>
      <c r="O12" s="6"/>
      <c r="Q12" s="15"/>
      <c r="R12" s="15"/>
      <c r="S12" s="15"/>
      <c r="T12" s="16"/>
      <c r="U12" s="52"/>
      <c r="V12" s="15"/>
      <c r="W12" s="51"/>
      <c r="X12" s="54">
        <f>+X9+X10+X11</f>
        <v>11674</v>
      </c>
      <c r="Y12" s="7"/>
      <c r="AA12" s="6"/>
      <c r="AC12" s="15"/>
      <c r="AD12" s="15"/>
      <c r="AE12" s="51"/>
      <c r="AF12" s="16"/>
      <c r="AG12" s="51"/>
      <c r="AH12" s="51"/>
      <c r="AI12" s="51"/>
      <c r="AJ12" s="54">
        <f>+AJ9+AJ10+AJ11</f>
        <v>12987.5</v>
      </c>
      <c r="AK12" s="7"/>
      <c r="AM12" s="33">
        <f>AJ12-X12</f>
        <v>1313.5</v>
      </c>
      <c r="AN12" s="25" t="s">
        <v>2</v>
      </c>
      <c r="AO12" s="26" t="s">
        <v>5</v>
      </c>
      <c r="AP12" s="35">
        <f>+AP9+AP10+AP11</f>
        <v>966</v>
      </c>
      <c r="AQ12" s="25" t="s">
        <v>2</v>
      </c>
      <c r="AR12" s="26" t="s">
        <v>4</v>
      </c>
      <c r="AS12" s="35">
        <f>+AS9+AS10+AS11</f>
        <v>321.00000000000006</v>
      </c>
      <c r="AT12" s="25" t="s">
        <v>2</v>
      </c>
      <c r="AU12" s="26" t="s">
        <v>4</v>
      </c>
      <c r="AV12" s="35">
        <f>+AV9+AV10+AV11</f>
        <v>26.500000000000004</v>
      </c>
      <c r="AW12" s="44" t="s">
        <v>2</v>
      </c>
      <c r="AX12" s="3">
        <f>AV12+AS12+AP12</f>
        <v>1313.5</v>
      </c>
      <c r="AY12" s="22" t="s">
        <v>2</v>
      </c>
    </row>
    <row r="13" spans="3:51" x14ac:dyDescent="0.2">
      <c r="C13" s="6"/>
      <c r="H13" s="1"/>
      <c r="I13" s="1"/>
      <c r="L13" s="3"/>
      <c r="M13" s="7"/>
      <c r="O13" s="6"/>
      <c r="T13" s="1"/>
      <c r="U13" s="1"/>
      <c r="X13" s="3"/>
      <c r="Y13" s="7"/>
      <c r="AA13" s="6"/>
      <c r="AE13" s="26"/>
      <c r="AF13" s="1"/>
      <c r="AI13" s="26"/>
      <c r="AJ13" s="3"/>
      <c r="AK13" s="7"/>
      <c r="AM13" s="33"/>
      <c r="AN13" s="25"/>
      <c r="AO13" s="26"/>
      <c r="AP13" s="35"/>
      <c r="AQ13" s="26"/>
      <c r="AR13" s="26"/>
      <c r="AS13" s="36"/>
      <c r="AT13" s="26"/>
      <c r="AU13" s="26"/>
      <c r="AV13" s="35"/>
      <c r="AW13" s="27"/>
      <c r="AX13" s="3"/>
    </row>
    <row r="14" spans="3:51" x14ac:dyDescent="0.2">
      <c r="C14" s="21" t="s">
        <v>8</v>
      </c>
      <c r="H14" s="1"/>
      <c r="I14" s="1"/>
      <c r="L14" s="19">
        <v>20</v>
      </c>
      <c r="M14" s="7"/>
      <c r="O14" s="6" t="s">
        <v>7</v>
      </c>
      <c r="T14" s="1"/>
      <c r="U14" s="1"/>
      <c r="X14" s="19">
        <f>+L14*O8</f>
        <v>40000</v>
      </c>
      <c r="Y14" s="7"/>
      <c r="AA14" s="6" t="s">
        <v>7</v>
      </c>
      <c r="AF14" s="1"/>
      <c r="AJ14" s="19">
        <f>+X14</f>
        <v>40000</v>
      </c>
      <c r="AK14" s="7"/>
      <c r="AM14" s="33"/>
      <c r="AN14" s="25"/>
      <c r="AO14" s="26"/>
      <c r="AP14" s="35"/>
      <c r="AQ14" s="26"/>
      <c r="AR14" s="26"/>
      <c r="AS14" s="36"/>
      <c r="AT14" s="26"/>
      <c r="AU14" s="26"/>
      <c r="AV14" s="35"/>
      <c r="AW14" s="27"/>
      <c r="AX14" s="3"/>
    </row>
    <row r="15" spans="3:51" x14ac:dyDescent="0.2">
      <c r="C15" s="21"/>
      <c r="H15" s="1"/>
      <c r="I15" s="1"/>
      <c r="L15" s="19"/>
      <c r="M15" s="7"/>
      <c r="O15" s="6"/>
      <c r="T15" s="1"/>
      <c r="U15" s="1"/>
      <c r="X15" s="3"/>
      <c r="Y15" s="7"/>
      <c r="AA15" s="6"/>
      <c r="AF15" s="1"/>
      <c r="AJ15" s="3"/>
      <c r="AK15" s="7"/>
      <c r="AM15" s="33"/>
      <c r="AN15" s="25"/>
      <c r="AO15" s="26"/>
      <c r="AP15" s="35"/>
      <c r="AQ15" s="26"/>
      <c r="AR15" s="26"/>
      <c r="AS15" s="36"/>
      <c r="AT15" s="26"/>
      <c r="AU15" s="26"/>
      <c r="AV15" s="35"/>
      <c r="AW15" s="27"/>
      <c r="AX15" s="3"/>
    </row>
    <row r="16" spans="3:51" x14ac:dyDescent="0.2">
      <c r="C16" s="76" t="s">
        <v>26</v>
      </c>
      <c r="D16" s="77"/>
      <c r="E16" s="77"/>
      <c r="H16" s="1"/>
      <c r="I16" s="1"/>
      <c r="L16" s="37">
        <f>+L12/L14</f>
        <v>0.29185</v>
      </c>
      <c r="M16" s="7"/>
      <c r="O16" s="78" t="s">
        <v>27</v>
      </c>
      <c r="P16" s="77"/>
      <c r="Q16" s="77"/>
      <c r="T16" s="1"/>
      <c r="U16" s="1"/>
      <c r="X16" s="38">
        <f>+X12/X14</f>
        <v>0.29185</v>
      </c>
      <c r="Y16" s="7"/>
      <c r="AA16" s="78" t="s">
        <v>28</v>
      </c>
      <c r="AB16" s="77"/>
      <c r="AC16" s="77"/>
      <c r="AF16" s="1"/>
      <c r="AJ16" s="38">
        <f>+AJ12/AJ14</f>
        <v>0.32468750000000002</v>
      </c>
      <c r="AK16" s="7"/>
      <c r="AM16" s="39">
        <f>+AM12/AJ14</f>
        <v>3.2837499999999999E-2</v>
      </c>
      <c r="AN16" s="25" t="s">
        <v>2</v>
      </c>
      <c r="AO16" s="26" t="s">
        <v>5</v>
      </c>
      <c r="AP16" s="40">
        <f>+AP12/AJ14</f>
        <v>2.4150000000000001E-2</v>
      </c>
      <c r="AQ16" s="25" t="s">
        <v>2</v>
      </c>
      <c r="AR16" s="26" t="s">
        <v>4</v>
      </c>
      <c r="AS16" s="40">
        <f>+AS12/AJ14</f>
        <v>8.0250000000000009E-3</v>
      </c>
      <c r="AT16" s="26" t="s">
        <v>2</v>
      </c>
      <c r="AU16" s="26" t="s">
        <v>4</v>
      </c>
      <c r="AV16" s="40">
        <f>+AV12/AJ14</f>
        <v>6.6250000000000011E-4</v>
      </c>
      <c r="AW16" s="44" t="s">
        <v>2</v>
      </c>
      <c r="AX16" s="38">
        <f>+AP16+AS16+AV16</f>
        <v>3.2837500000000006E-2</v>
      </c>
      <c r="AY16" s="25" t="s">
        <v>2</v>
      </c>
    </row>
    <row r="17" spans="3:51" x14ac:dyDescent="0.2">
      <c r="C17" s="21"/>
      <c r="H17" s="1"/>
      <c r="I17" s="1"/>
      <c r="L17" s="37"/>
      <c r="M17" s="7"/>
      <c r="O17" s="6"/>
      <c r="T17" s="1"/>
      <c r="U17" s="1"/>
      <c r="X17" s="38"/>
      <c r="Y17" s="7"/>
      <c r="AA17" s="6"/>
      <c r="AF17" s="1"/>
      <c r="AJ17" s="38"/>
      <c r="AK17" s="7"/>
      <c r="AM17" s="39"/>
      <c r="AN17" s="25"/>
      <c r="AO17" s="26"/>
      <c r="AP17" s="40"/>
      <c r="AQ17" s="26"/>
      <c r="AR17" s="26"/>
      <c r="AS17" s="40"/>
      <c r="AT17" s="26"/>
      <c r="AU17" s="26"/>
      <c r="AV17" s="40"/>
      <c r="AW17" s="27"/>
      <c r="AX17" s="38"/>
      <c r="AY17" s="26"/>
    </row>
    <row r="18" spans="3:51" x14ac:dyDescent="0.2">
      <c r="C18" s="21"/>
      <c r="D18" s="79" t="s">
        <v>15</v>
      </c>
      <c r="E18" s="79"/>
      <c r="F18" s="79"/>
      <c r="G18" s="79"/>
      <c r="H18" s="79"/>
      <c r="I18" s="79"/>
      <c r="J18" s="79"/>
      <c r="K18" s="79"/>
      <c r="L18" s="79"/>
      <c r="M18" s="80"/>
      <c r="O18" s="6"/>
      <c r="P18" s="79" t="s">
        <v>15</v>
      </c>
      <c r="Q18" s="79"/>
      <c r="R18" s="79"/>
      <c r="S18" s="79"/>
      <c r="T18" s="79"/>
      <c r="U18" s="79"/>
      <c r="V18" s="79"/>
      <c r="W18" s="79"/>
      <c r="X18" s="79"/>
      <c r="Y18" s="80"/>
      <c r="AA18" s="6"/>
      <c r="AB18" s="79" t="s">
        <v>15</v>
      </c>
      <c r="AC18" s="79"/>
      <c r="AD18" s="79"/>
      <c r="AE18" s="79"/>
      <c r="AF18" s="79"/>
      <c r="AG18" s="79"/>
      <c r="AH18" s="79"/>
      <c r="AI18" s="79"/>
      <c r="AJ18" s="79"/>
      <c r="AK18" s="80"/>
      <c r="AM18" s="39"/>
      <c r="AN18" s="22" t="s">
        <v>3</v>
      </c>
      <c r="AO18" s="22"/>
      <c r="AP18" s="55" t="s">
        <v>15</v>
      </c>
      <c r="AQ18" s="56"/>
      <c r="AR18" s="56"/>
      <c r="AS18" s="56"/>
      <c r="AT18" s="56"/>
      <c r="AU18" s="56"/>
      <c r="AV18" s="56"/>
      <c r="AW18" s="27"/>
      <c r="AX18" s="38"/>
      <c r="AY18" s="26"/>
    </row>
    <row r="19" spans="3:51" ht="17" thickBot="1" x14ac:dyDescent="0.25">
      <c r="C19" s="10"/>
      <c r="D19" s="11"/>
      <c r="E19" s="11"/>
      <c r="F19" s="11"/>
      <c r="G19" s="11"/>
      <c r="H19" s="12"/>
      <c r="I19" s="12"/>
      <c r="J19" s="11"/>
      <c r="K19" s="11"/>
      <c r="L19" s="12"/>
      <c r="M19" s="13"/>
      <c r="O19" s="10"/>
      <c r="P19" s="11"/>
      <c r="Q19" s="11"/>
      <c r="R19" s="11"/>
      <c r="S19" s="11"/>
      <c r="T19" s="12"/>
      <c r="U19" s="12"/>
      <c r="V19" s="11"/>
      <c r="W19" s="11"/>
      <c r="X19" s="12"/>
      <c r="Y19" s="13"/>
      <c r="AA19" s="10"/>
      <c r="AB19" s="11"/>
      <c r="AC19" s="11"/>
      <c r="AD19" s="11"/>
      <c r="AE19" s="11"/>
      <c r="AF19" s="12"/>
      <c r="AG19" s="11"/>
      <c r="AH19" s="11"/>
      <c r="AI19" s="11"/>
      <c r="AJ19" s="12"/>
      <c r="AK19" s="13"/>
      <c r="AM19" s="28"/>
      <c r="AN19" s="29"/>
      <c r="AO19" s="29"/>
      <c r="AP19" s="29"/>
      <c r="AQ19" s="29"/>
      <c r="AR19" s="29"/>
      <c r="AS19" s="29"/>
      <c r="AT19" s="29"/>
      <c r="AU19" s="29"/>
      <c r="AV19" s="29"/>
      <c r="AW19" s="30"/>
    </row>
    <row r="20" spans="3:51" ht="17" thickTop="1" x14ac:dyDescent="0.2">
      <c r="H20" s="1"/>
      <c r="I20" s="1"/>
      <c r="L20" s="1"/>
      <c r="O20" t="s">
        <v>3</v>
      </c>
      <c r="AM20" s="1">
        <f>+AM9+AM10+AM11</f>
        <v>1313.5</v>
      </c>
    </row>
    <row r="21" spans="3:51" ht="17" thickBot="1" x14ac:dyDescent="0.25">
      <c r="O21" t="s">
        <v>3</v>
      </c>
      <c r="AP21" s="81"/>
      <c r="AQ21" s="81"/>
      <c r="AR21" s="81"/>
      <c r="AS21" s="81"/>
      <c r="AT21" s="81"/>
      <c r="AU21" s="81"/>
      <c r="AV21" s="81"/>
      <c r="AW21" s="81"/>
      <c r="AX21" s="81"/>
    </row>
    <row r="22" spans="3:51" ht="17" thickTop="1" x14ac:dyDescent="0.2">
      <c r="AM22" s="20" t="s">
        <v>16</v>
      </c>
      <c r="AN22" s="23"/>
      <c r="AO22" s="23" t="s">
        <v>3</v>
      </c>
      <c r="AP22" s="23" t="s">
        <v>17</v>
      </c>
      <c r="AQ22" s="17"/>
      <c r="AR22" s="23" t="s">
        <v>3</v>
      </c>
      <c r="AS22" s="23" t="s">
        <v>9</v>
      </c>
      <c r="AT22" s="18" t="s">
        <v>3</v>
      </c>
      <c r="AU22" s="25"/>
      <c r="AV22" s="25" t="s">
        <v>3</v>
      </c>
      <c r="AW22" s="26"/>
    </row>
    <row r="23" spans="3:51" x14ac:dyDescent="0.2">
      <c r="AM23" s="24">
        <v>2000</v>
      </c>
      <c r="AN23" s="25"/>
      <c r="AO23" s="26"/>
      <c r="AP23" s="25">
        <v>2000</v>
      </c>
      <c r="AQ23" s="26"/>
      <c r="AR23" s="26"/>
      <c r="AS23" s="25" t="s">
        <v>10</v>
      </c>
      <c r="AT23" s="27"/>
      <c r="AU23" s="26"/>
      <c r="AV23" s="25" t="s">
        <v>3</v>
      </c>
      <c r="AW23" s="26"/>
    </row>
    <row r="24" spans="3:51" x14ac:dyDescent="0.2">
      <c r="AM24" s="24"/>
      <c r="AN24" s="25"/>
      <c r="AO24" s="26"/>
      <c r="AP24" s="26"/>
      <c r="AQ24" s="26"/>
      <c r="AR24" s="26"/>
      <c r="AS24" s="26"/>
      <c r="AT24" s="27"/>
      <c r="AU24" s="26"/>
      <c r="AV24" s="26" t="s">
        <v>3</v>
      </c>
      <c r="AW24" s="26"/>
    </row>
    <row r="25" spans="3:51" x14ac:dyDescent="0.2">
      <c r="AM25" s="45">
        <f>X9</f>
        <v>11100</v>
      </c>
      <c r="AN25" s="25" t="s">
        <v>2</v>
      </c>
      <c r="AO25" s="26" t="s">
        <v>5</v>
      </c>
      <c r="AP25" s="32">
        <f>AJ9</f>
        <v>12350</v>
      </c>
      <c r="AQ25" s="26" t="s">
        <v>2</v>
      </c>
      <c r="AR25" s="26" t="s">
        <v>4</v>
      </c>
      <c r="AS25" s="32">
        <f>AP25-AM25</f>
        <v>1250</v>
      </c>
      <c r="AT25" s="27" t="s">
        <v>2</v>
      </c>
      <c r="AU25" s="26" t="s">
        <v>3</v>
      </c>
      <c r="AV25" s="32" t="s">
        <v>3</v>
      </c>
      <c r="AW25" s="26" t="s">
        <v>3</v>
      </c>
    </row>
    <row r="26" spans="3:51" x14ac:dyDescent="0.2">
      <c r="AM26" s="45">
        <f>X10</f>
        <v>574</v>
      </c>
      <c r="AN26" s="25" t="s">
        <v>2</v>
      </c>
      <c r="AO26" s="26" t="s">
        <v>5</v>
      </c>
      <c r="AP26" s="32">
        <f>AJ10</f>
        <v>637.5</v>
      </c>
      <c r="AQ26" s="26" t="s">
        <v>2</v>
      </c>
      <c r="AR26" s="26" t="s">
        <v>4</v>
      </c>
      <c r="AS26" s="32">
        <f>AP26-AM26</f>
        <v>63.5</v>
      </c>
      <c r="AT26" s="27" t="s">
        <v>2</v>
      </c>
      <c r="AU26" s="26" t="s">
        <v>3</v>
      </c>
      <c r="AV26" s="32" t="s">
        <v>3</v>
      </c>
      <c r="AW26" s="26" t="s">
        <v>3</v>
      </c>
    </row>
    <row r="27" spans="3:51" x14ac:dyDescent="0.2">
      <c r="AM27" s="46">
        <f>X11</f>
        <v>0</v>
      </c>
      <c r="AN27" s="25" t="s">
        <v>2</v>
      </c>
      <c r="AO27" s="26" t="s">
        <v>5</v>
      </c>
      <c r="AP27" s="34">
        <f>AJ11</f>
        <v>0</v>
      </c>
      <c r="AQ27" s="26" t="s">
        <v>2</v>
      </c>
      <c r="AR27" s="26" t="s">
        <v>4</v>
      </c>
      <c r="AS27" s="34">
        <f>AP27-AM27</f>
        <v>0</v>
      </c>
      <c r="AT27" s="27" t="s">
        <v>6</v>
      </c>
      <c r="AU27" s="26" t="s">
        <v>3</v>
      </c>
      <c r="AV27" s="34" t="s">
        <v>3</v>
      </c>
      <c r="AW27" s="26" t="s">
        <v>3</v>
      </c>
    </row>
    <row r="28" spans="3:51" x14ac:dyDescent="0.2">
      <c r="AM28" s="33">
        <f>X12</f>
        <v>11674</v>
      </c>
      <c r="AN28" s="25" t="s">
        <v>2</v>
      </c>
      <c r="AO28" s="26" t="s">
        <v>5</v>
      </c>
      <c r="AP28" s="35">
        <f>AJ12</f>
        <v>12987.5</v>
      </c>
      <c r="AQ28" s="25" t="s">
        <v>2</v>
      </c>
      <c r="AR28" s="26" t="s">
        <v>4</v>
      </c>
      <c r="AS28" s="35">
        <f>AP28-AM28</f>
        <v>1313.5</v>
      </c>
      <c r="AT28" s="44" t="s">
        <v>2</v>
      </c>
      <c r="AU28" s="26" t="s">
        <v>3</v>
      </c>
      <c r="AV28" s="35" t="s">
        <v>3</v>
      </c>
      <c r="AW28" s="26" t="s">
        <v>3</v>
      </c>
    </row>
    <row r="29" spans="3:51" ht="17" thickBot="1" x14ac:dyDescent="0.25">
      <c r="AM29" s="47"/>
      <c r="AN29" s="48"/>
      <c r="AO29" s="29"/>
      <c r="AP29" s="49"/>
      <c r="AQ29" s="29"/>
      <c r="AR29" s="29"/>
      <c r="AS29" s="50"/>
      <c r="AT29" s="30"/>
      <c r="AU29" s="26" t="s">
        <v>3</v>
      </c>
      <c r="AV29" s="35"/>
      <c r="AW29" s="26" t="s">
        <v>3</v>
      </c>
    </row>
    <row r="30" spans="3:51" ht="17" thickTop="1" x14ac:dyDescent="0.2">
      <c r="AM30" s="35"/>
      <c r="AN30" s="25"/>
      <c r="AO30" s="26"/>
      <c r="AP30" s="35"/>
      <c r="AQ30" s="26"/>
      <c r="AR30" s="26"/>
      <c r="AS30" s="36"/>
      <c r="AT30" s="26"/>
      <c r="AU30" s="26"/>
      <c r="AV30" s="35"/>
      <c r="AW30" s="26"/>
    </row>
    <row r="31" spans="3:51" x14ac:dyDescent="0.2">
      <c r="AM31" s="35"/>
      <c r="AN31" s="25"/>
      <c r="AO31" s="26"/>
      <c r="AP31" s="35"/>
      <c r="AQ31" s="26"/>
      <c r="AR31" s="26"/>
      <c r="AS31" s="36"/>
      <c r="AT31" s="26"/>
      <c r="AU31" s="26"/>
      <c r="AV31" s="35"/>
      <c r="AW31" s="26"/>
    </row>
    <row r="32" spans="3:51" x14ac:dyDescent="0.2">
      <c r="AM32" s="40" t="s">
        <v>3</v>
      </c>
      <c r="AN32" s="25" t="s">
        <v>3</v>
      </c>
      <c r="AO32" s="26" t="s">
        <v>3</v>
      </c>
      <c r="AP32" s="40" t="s">
        <v>3</v>
      </c>
      <c r="AQ32" s="25" t="s">
        <v>3</v>
      </c>
      <c r="AR32" s="26" t="s">
        <v>3</v>
      </c>
      <c r="AS32" s="40" t="s">
        <v>3</v>
      </c>
      <c r="AT32" s="26" t="s">
        <v>3</v>
      </c>
      <c r="AU32" s="26" t="s">
        <v>3</v>
      </c>
      <c r="AV32" s="40" t="s">
        <v>3</v>
      </c>
      <c r="AW32" s="25" t="s">
        <v>3</v>
      </c>
    </row>
    <row r="33" spans="39:49" x14ac:dyDescent="0.2">
      <c r="AM33" s="40"/>
      <c r="AN33" s="25"/>
      <c r="AO33" s="26"/>
      <c r="AP33" s="40"/>
      <c r="AQ33" s="26"/>
      <c r="AR33" s="26"/>
      <c r="AS33" s="40"/>
      <c r="AT33" s="26"/>
      <c r="AU33" s="26"/>
      <c r="AV33" s="40"/>
      <c r="AW33" s="26"/>
    </row>
    <row r="34" spans="39:49" x14ac:dyDescent="0.2">
      <c r="AM34" s="40"/>
      <c r="AN34" s="22" t="s">
        <v>3</v>
      </c>
      <c r="AO34" s="22"/>
      <c r="AP34" s="55"/>
      <c r="AQ34" s="56"/>
      <c r="AR34" s="56"/>
      <c r="AS34" s="56"/>
      <c r="AT34" s="56"/>
      <c r="AU34" s="56"/>
      <c r="AV34" s="56"/>
      <c r="AW34" s="26"/>
    </row>
    <row r="35" spans="39:49" x14ac:dyDescent="0.2"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</sheetData>
  <mergeCells count="14">
    <mergeCell ref="AP34:AV34"/>
    <mergeCell ref="E6:L6"/>
    <mergeCell ref="Q6:X6"/>
    <mergeCell ref="AC6:AJ6"/>
    <mergeCell ref="C2:M4"/>
    <mergeCell ref="AA2:AK4"/>
    <mergeCell ref="C16:E16"/>
    <mergeCell ref="O16:Q16"/>
    <mergeCell ref="AA16:AC16"/>
    <mergeCell ref="D18:M18"/>
    <mergeCell ref="P18:Y18"/>
    <mergeCell ref="AB18:AK18"/>
    <mergeCell ref="AP21:AX21"/>
    <mergeCell ref="AP18:AV18"/>
  </mergeCells>
  <pageMargins left="0.75" right="0.75" top="1" bottom="1" header="0.5" footer="0.5"/>
  <pageSetup orientation="portrait" horizontalDpi="4294967292" verticalDpi="4294967292"/>
  <ignoredErrors>
    <ignoredError sqref="T10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2016-09-24T15:28:22Z</dcterms:created>
  <dcterms:modified xsi:type="dcterms:W3CDTF">2024-04-30T11:49:50Z</dcterms:modified>
</cp:coreProperties>
</file>